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codeName="ThisWorkbook" defaultThemeVersion="124226"/>
  <mc:AlternateContent xmlns:mc="http://schemas.openxmlformats.org/markup-compatibility/2006">
    <mc:Choice Requires="x15">
      <x15ac:absPath xmlns:x15ac="http://schemas.microsoft.com/office/spreadsheetml/2010/11/ac" url="https://creditsafe-my.sharepoint.com/personal/sascha_tschin_graydoncreditsafe_nl/Documents/Documents/7. Group Content/"/>
    </mc:Choice>
  </mc:AlternateContent>
  <xr:revisionPtr revIDLastSave="0" documentId="8_{23BB6663-8AA2-4A4F-BA83-F603543E61A5}" xr6:coauthVersionLast="47" xr6:coauthVersionMax="47" xr10:uidLastSave="{00000000-0000-0000-0000-000000000000}"/>
  <bookViews>
    <workbookView xWindow="-108" yWindow="-108" windowWidth="23256" windowHeight="12576" activeTab="1" xr2:uid="{4AD3A7C1-44AA-4956-90D6-FAA241E4410E}"/>
  </bookViews>
  <sheets>
    <sheet name="Summary" sheetId="5" r:id="rId1"/>
    <sheet name="Data Matrix" sheetId="1" r:id="rId2"/>
    <sheet name="Matrix 1.3" sheetId="7" state="hidden" r:id="rId3"/>
    <sheet name="detailed elements" sheetId="2" r:id="rId4"/>
    <sheet name="activity codes" sheetId="3" r:id="rId5"/>
    <sheet name="consolidation" sheetId="4" r:id="rId6"/>
    <sheet name="Data" sheetId="6" state="hidden" r:id="rId7"/>
  </sheets>
  <definedNames>
    <definedName name="_xlnm._FilterDatabase" localSheetId="4" hidden="1">'activity codes'!$A$1:$G$49</definedName>
    <definedName name="_xlnm._FilterDatabase" localSheetId="6" hidden="1">Data!$A$1:$D$519</definedName>
    <definedName name="_xlnm._FilterDatabase" localSheetId="1" hidden="1">'Data Matrix'!$D$5:$BG$413</definedName>
    <definedName name="_xlnm._FilterDatabase" localSheetId="0" hidden="1">Summary!$A$2:$BF$208</definedName>
    <definedName name="api_ver">'detailed elements'!$B$2</definedName>
    <definedName name="api_version">'Data Matrix'!$D$2</definedName>
    <definedName name="Available">Data!$D$2:$D$613</definedName>
    <definedName name="Category">Data!$C$2:$C$613</definedName>
    <definedName name="ID">Data!$A$2:$A$613</definedName>
    <definedName name="Region">Data!$B$2:$B$613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253" i="1" l="1"/>
  <c r="AX253" i="1"/>
  <c r="AY241" i="1"/>
  <c r="AX241" i="1"/>
  <c r="AY229" i="1"/>
  <c r="AY217" i="1"/>
  <c r="AX229" i="1"/>
  <c r="B158" i="5"/>
  <c r="B157" i="5"/>
  <c r="A3" i="6" l="1"/>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J6" i="6"/>
  <c r="J7" i="6"/>
  <c r="J13" i="6"/>
  <c r="J18" i="6"/>
  <c r="J31" i="6"/>
  <c r="J32" i="6"/>
  <c r="J33" i="6"/>
  <c r="J34" i="6"/>
  <c r="J35" i="6"/>
  <c r="J36" i="6"/>
  <c r="J1" i="6"/>
  <c r="B188" i="5" l="1"/>
  <c r="A2" i="6"/>
  <c r="B192" i="5" l="1"/>
  <c r="B160" i="5"/>
  <c r="B8" i="5"/>
  <c r="B178" i="5"/>
  <c r="B159" i="5"/>
  <c r="B161" i="5"/>
  <c r="B135" i="5"/>
  <c r="B37" i="5"/>
  <c r="B156" i="5"/>
  <c r="B51" i="5"/>
  <c r="B43" i="5"/>
  <c r="B47" i="5"/>
  <c r="B154" i="5"/>
  <c r="B153" i="5"/>
  <c r="B413" i="1" l="1"/>
  <c r="B414" i="1"/>
  <c r="B415" i="1"/>
  <c r="C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6" i="1"/>
  <c r="D11" i="7"/>
  <c r="E11" i="7"/>
  <c r="F11" i="7"/>
  <c r="G11" i="7"/>
  <c r="H11" i="7"/>
  <c r="I11" i="7"/>
  <c r="J11" i="7"/>
  <c r="K11" i="7"/>
  <c r="M11" i="7"/>
  <c r="N11" i="7"/>
  <c r="O11" i="7"/>
  <c r="P11" i="7"/>
  <c r="Q11" i="7"/>
  <c r="R11" i="7"/>
  <c r="S11" i="7"/>
  <c r="T11" i="7"/>
  <c r="U11" i="7"/>
  <c r="V11" i="7"/>
  <c r="W11" i="7"/>
  <c r="X11" i="7"/>
  <c r="Y11" i="7"/>
  <c r="Z11" i="7"/>
  <c r="AA11" i="7"/>
  <c r="AB11" i="7"/>
  <c r="AC11" i="7"/>
  <c r="AD11" i="7"/>
  <c r="AE11" i="7"/>
  <c r="AF11" i="7"/>
  <c r="AG11" i="7"/>
  <c r="AH11" i="7"/>
  <c r="AI11" i="7"/>
  <c r="AK11" i="7"/>
  <c r="AL11" i="7"/>
  <c r="AM11" i="7"/>
  <c r="AN11" i="7"/>
  <c r="AO11" i="7"/>
  <c r="AP11" i="7"/>
  <c r="AQ11" i="7"/>
  <c r="AR11" i="7"/>
  <c r="AS11" i="7"/>
  <c r="AT11" i="7"/>
  <c r="AU11" i="7"/>
  <c r="AV11" i="7"/>
  <c r="AW11" i="7"/>
  <c r="AX11" i="7"/>
  <c r="AY11" i="7"/>
  <c r="AZ11" i="7"/>
  <c r="BA11" i="7"/>
  <c r="BB11" i="7"/>
  <c r="BC11" i="7"/>
  <c r="BD11" i="7"/>
  <c r="BF11" i="7"/>
  <c r="D12" i="7"/>
  <c r="E12" i="7"/>
  <c r="F12" i="7"/>
  <c r="G12" i="7"/>
  <c r="H12" i="7"/>
  <c r="I12" i="7"/>
  <c r="M12" i="7"/>
  <c r="R12" i="7"/>
  <c r="T12" i="7"/>
  <c r="U12" i="7"/>
  <c r="V12" i="7"/>
  <c r="W12" i="7"/>
  <c r="X12" i="7"/>
  <c r="Y12" i="7"/>
  <c r="AB12" i="7"/>
  <c r="AC12" i="7"/>
  <c r="AD12" i="7"/>
  <c r="AE12" i="7"/>
  <c r="AF12" i="7"/>
  <c r="AG12" i="7"/>
  <c r="AH12" i="7"/>
  <c r="AI12" i="7"/>
  <c r="AJ12" i="7"/>
  <c r="AK12" i="7"/>
  <c r="AM12" i="7"/>
  <c r="AO12" i="7"/>
  <c r="AP12" i="7"/>
  <c r="AQ12" i="7"/>
  <c r="AR12" i="7"/>
  <c r="AS12" i="7"/>
  <c r="AT12" i="7"/>
  <c r="AV12" i="7"/>
  <c r="AW12" i="7"/>
  <c r="AX12" i="7"/>
  <c r="AY12" i="7"/>
  <c r="AZ12" i="7"/>
  <c r="BA12" i="7"/>
  <c r="BB12" i="7"/>
  <c r="BC12" i="7"/>
  <c r="BD12" i="7"/>
  <c r="BE12" i="7"/>
  <c r="BF12" i="7"/>
  <c r="D13" i="7"/>
  <c r="E13" i="7"/>
  <c r="F13" i="7"/>
  <c r="G13" i="7"/>
  <c r="H13" i="7"/>
  <c r="I13" i="7"/>
  <c r="J13" i="7"/>
  <c r="K13" i="7"/>
  <c r="M13" i="7"/>
  <c r="N13" i="7"/>
  <c r="O13" i="7"/>
  <c r="P13" i="7"/>
  <c r="Q13" i="7"/>
  <c r="R13" i="7"/>
  <c r="S13" i="7"/>
  <c r="T13" i="7"/>
  <c r="U13" i="7"/>
  <c r="V13" i="7"/>
  <c r="W13" i="7"/>
  <c r="X13" i="7"/>
  <c r="Y13" i="7"/>
  <c r="Z13" i="7"/>
  <c r="AA13" i="7"/>
  <c r="AB13" i="7"/>
  <c r="AC13" i="7"/>
  <c r="AD13" i="7"/>
  <c r="AE13" i="7"/>
  <c r="AF13" i="7"/>
  <c r="AG13" i="7"/>
  <c r="AH13" i="7"/>
  <c r="AI13" i="7"/>
  <c r="AK13" i="7"/>
  <c r="AL13" i="7"/>
  <c r="AM13" i="7"/>
  <c r="AO13" i="7"/>
  <c r="AP13" i="7"/>
  <c r="AQ13" i="7"/>
  <c r="AR13" i="7"/>
  <c r="AS13" i="7"/>
  <c r="AT13" i="7"/>
  <c r="AU13" i="7"/>
  <c r="AV13" i="7"/>
  <c r="AW13" i="7"/>
  <c r="AX13" i="7"/>
  <c r="AY13" i="7"/>
  <c r="AZ13" i="7"/>
  <c r="BA13" i="7"/>
  <c r="BB13" i="7"/>
  <c r="BC13" i="7"/>
  <c r="BD13" i="7"/>
  <c r="BE13" i="7"/>
  <c r="BF13"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K14" i="7"/>
  <c r="AL14" i="7"/>
  <c r="AM14" i="7"/>
  <c r="AO14" i="7"/>
  <c r="AP14" i="7"/>
  <c r="AQ14" i="7"/>
  <c r="AR14" i="7"/>
  <c r="AS14" i="7"/>
  <c r="AT14" i="7"/>
  <c r="AU14" i="7"/>
  <c r="AV14" i="7"/>
  <c r="AW14" i="7"/>
  <c r="AX14" i="7"/>
  <c r="AY14" i="7"/>
  <c r="AZ14" i="7"/>
  <c r="BA14" i="7"/>
  <c r="BB14" i="7"/>
  <c r="BC14" i="7"/>
  <c r="BD14" i="7"/>
  <c r="BE14" i="7"/>
  <c r="BF14"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K15" i="7"/>
  <c r="AL15" i="7"/>
  <c r="AM15" i="7"/>
  <c r="AO15" i="7"/>
  <c r="AP15" i="7"/>
  <c r="AQ15" i="7"/>
  <c r="AR15" i="7"/>
  <c r="AS15" i="7"/>
  <c r="AT15" i="7"/>
  <c r="AU15" i="7"/>
  <c r="AV15" i="7"/>
  <c r="AW15" i="7"/>
  <c r="AX15" i="7"/>
  <c r="AY15" i="7"/>
  <c r="AZ15" i="7"/>
  <c r="BA15" i="7"/>
  <c r="BB15" i="7"/>
  <c r="BC15" i="7"/>
  <c r="BD15" i="7"/>
  <c r="BE15" i="7"/>
  <c r="BF15" i="7"/>
  <c r="D16" i="7"/>
  <c r="E16" i="7"/>
  <c r="F16" i="7"/>
  <c r="G16" i="7"/>
  <c r="H16" i="7"/>
  <c r="I16" i="7"/>
  <c r="J16" i="7"/>
  <c r="K16" i="7"/>
  <c r="M16" i="7"/>
  <c r="N16" i="7"/>
  <c r="O16" i="7"/>
  <c r="P16" i="7"/>
  <c r="Q16" i="7"/>
  <c r="R16" i="7"/>
  <c r="S16" i="7"/>
  <c r="T16" i="7"/>
  <c r="U16" i="7"/>
  <c r="V16" i="7"/>
  <c r="W16" i="7"/>
  <c r="X16" i="7"/>
  <c r="Y16" i="7"/>
  <c r="Z16" i="7"/>
  <c r="AA16" i="7"/>
  <c r="AB16" i="7"/>
  <c r="AC16" i="7"/>
  <c r="AD16" i="7"/>
  <c r="AE16" i="7"/>
  <c r="AF16" i="7"/>
  <c r="AG16" i="7"/>
  <c r="AH16" i="7"/>
  <c r="AI16" i="7"/>
  <c r="AK16" i="7"/>
  <c r="AL16" i="7"/>
  <c r="AM16" i="7"/>
  <c r="AO16" i="7"/>
  <c r="AP16" i="7"/>
  <c r="AQ16" i="7"/>
  <c r="AR16" i="7"/>
  <c r="AS16" i="7"/>
  <c r="AT16" i="7"/>
  <c r="AU16" i="7"/>
  <c r="AV16" i="7"/>
  <c r="AW16" i="7"/>
  <c r="AX16" i="7"/>
  <c r="AY16" i="7"/>
  <c r="AZ16" i="7"/>
  <c r="BA16" i="7"/>
  <c r="BB16" i="7"/>
  <c r="BC16" i="7"/>
  <c r="BD16" i="7"/>
  <c r="BE16" i="7"/>
  <c r="BF16" i="7"/>
  <c r="I17" i="7"/>
  <c r="V17" i="7"/>
  <c r="AK17" i="7"/>
  <c r="AO17" i="7"/>
  <c r="AP17" i="7"/>
  <c r="BF17"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K18" i="7"/>
  <c r="AL18" i="7"/>
  <c r="AM18" i="7"/>
  <c r="AO18" i="7"/>
  <c r="AP18" i="7"/>
  <c r="AQ18" i="7"/>
  <c r="AR18" i="7"/>
  <c r="AS18" i="7"/>
  <c r="AT18" i="7"/>
  <c r="AU18" i="7"/>
  <c r="AV18" i="7"/>
  <c r="AW18" i="7"/>
  <c r="AX18" i="7"/>
  <c r="AY18" i="7"/>
  <c r="AZ18" i="7"/>
  <c r="BA18" i="7"/>
  <c r="BB18" i="7"/>
  <c r="BC18" i="7"/>
  <c r="BD18" i="7"/>
  <c r="BE18" i="7"/>
  <c r="BF18" i="7"/>
  <c r="D19" i="7"/>
  <c r="E19" i="7"/>
  <c r="F19" i="7"/>
  <c r="G19" i="7"/>
  <c r="I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O19" i="7"/>
  <c r="AP19" i="7"/>
  <c r="AQ19" i="7"/>
  <c r="AR19" i="7"/>
  <c r="AS19" i="7"/>
  <c r="AT19" i="7"/>
  <c r="AV19" i="7"/>
  <c r="AW19" i="7"/>
  <c r="AX19" i="7"/>
  <c r="AY19" i="7"/>
  <c r="AZ19" i="7"/>
  <c r="BA19" i="7"/>
  <c r="BB19" i="7"/>
  <c r="BE19" i="7"/>
  <c r="BF19"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K20" i="7"/>
  <c r="AL20" i="7"/>
  <c r="AM20" i="7"/>
  <c r="AO20" i="7"/>
  <c r="AP20" i="7"/>
  <c r="AQ20" i="7"/>
  <c r="AR20" i="7"/>
  <c r="AS20" i="7"/>
  <c r="AT20" i="7"/>
  <c r="AU20" i="7"/>
  <c r="AV20" i="7"/>
  <c r="AW20" i="7"/>
  <c r="AX20" i="7"/>
  <c r="AY20" i="7"/>
  <c r="AZ20" i="7"/>
  <c r="BA20" i="7"/>
  <c r="BB20" i="7"/>
  <c r="BC20" i="7"/>
  <c r="BD20" i="7"/>
  <c r="BE20" i="7"/>
  <c r="BF20" i="7"/>
  <c r="D21" i="7"/>
  <c r="E21" i="7"/>
  <c r="F21" i="7"/>
  <c r="G21" i="7"/>
  <c r="I21" i="7"/>
  <c r="K21" i="7"/>
  <c r="L21" i="7"/>
  <c r="M21" i="7"/>
  <c r="N21" i="7"/>
  <c r="O21" i="7"/>
  <c r="P21" i="7"/>
  <c r="Q21" i="7"/>
  <c r="R21" i="7"/>
  <c r="S21" i="7"/>
  <c r="T21" i="7"/>
  <c r="U21" i="7"/>
  <c r="V21" i="7"/>
  <c r="W21" i="7"/>
  <c r="X21" i="7"/>
  <c r="Y21" i="7"/>
  <c r="Z21" i="7"/>
  <c r="AA21" i="7"/>
  <c r="AB21" i="7"/>
  <c r="AC21" i="7"/>
  <c r="AD21" i="7"/>
  <c r="AE21" i="7"/>
  <c r="AF21" i="7"/>
  <c r="AG21" i="7"/>
  <c r="AH21" i="7"/>
  <c r="AI21" i="7"/>
  <c r="AK21" i="7"/>
  <c r="AL21" i="7"/>
  <c r="AM21" i="7"/>
  <c r="AO21" i="7"/>
  <c r="AP21" i="7"/>
  <c r="AQ21" i="7"/>
  <c r="AR21" i="7"/>
  <c r="AS21" i="7"/>
  <c r="AT21" i="7"/>
  <c r="AV21" i="7"/>
  <c r="AW21" i="7"/>
  <c r="AX21" i="7"/>
  <c r="AY21" i="7"/>
  <c r="AZ21" i="7"/>
  <c r="BA21" i="7"/>
  <c r="BB21" i="7"/>
  <c r="BD21" i="7"/>
  <c r="BE21" i="7"/>
  <c r="BF21" i="7"/>
  <c r="D22" i="7"/>
  <c r="E22" i="7"/>
  <c r="F22" i="7"/>
  <c r="G22" i="7"/>
  <c r="H22" i="7"/>
  <c r="I22" i="7"/>
  <c r="J22" i="7"/>
  <c r="K22" i="7"/>
  <c r="M22" i="7"/>
  <c r="N22" i="7"/>
  <c r="O22" i="7"/>
  <c r="P22" i="7"/>
  <c r="Q22" i="7"/>
  <c r="R22" i="7"/>
  <c r="S22" i="7"/>
  <c r="T22" i="7"/>
  <c r="U22" i="7"/>
  <c r="V22" i="7"/>
  <c r="W22" i="7"/>
  <c r="X22" i="7"/>
  <c r="Y22" i="7"/>
  <c r="Z22" i="7"/>
  <c r="AA22" i="7"/>
  <c r="AB22" i="7"/>
  <c r="AC22" i="7"/>
  <c r="AD22" i="7"/>
  <c r="AE22" i="7"/>
  <c r="AF22" i="7"/>
  <c r="AG22" i="7"/>
  <c r="AH22" i="7"/>
  <c r="AI22" i="7"/>
  <c r="AK22" i="7"/>
  <c r="AL22" i="7"/>
  <c r="AM22" i="7"/>
  <c r="AO22" i="7"/>
  <c r="AP22" i="7"/>
  <c r="AQ22" i="7"/>
  <c r="AR22" i="7"/>
  <c r="AS22" i="7"/>
  <c r="AT22" i="7"/>
  <c r="AU22" i="7"/>
  <c r="AV22" i="7"/>
  <c r="AW22" i="7"/>
  <c r="AX22" i="7"/>
  <c r="AY22" i="7"/>
  <c r="AZ22" i="7"/>
  <c r="BA22" i="7"/>
  <c r="BB22" i="7"/>
  <c r="BC22" i="7"/>
  <c r="BD22" i="7"/>
  <c r="BE22" i="7"/>
  <c r="BF22" i="7"/>
  <c r="D23" i="7"/>
  <c r="E23" i="7"/>
  <c r="F23" i="7"/>
  <c r="G23" i="7"/>
  <c r="H23" i="7"/>
  <c r="I23" i="7"/>
  <c r="J23" i="7"/>
  <c r="K23" i="7"/>
  <c r="M23" i="7"/>
  <c r="N23" i="7"/>
  <c r="O23" i="7"/>
  <c r="P23" i="7"/>
  <c r="Q23" i="7"/>
  <c r="R23" i="7"/>
  <c r="S23" i="7"/>
  <c r="T23" i="7"/>
  <c r="U23" i="7"/>
  <c r="V23" i="7"/>
  <c r="W23" i="7"/>
  <c r="X23" i="7"/>
  <c r="Y23" i="7"/>
  <c r="Z23" i="7"/>
  <c r="AA23" i="7"/>
  <c r="AB23" i="7"/>
  <c r="AC23" i="7"/>
  <c r="AD23" i="7"/>
  <c r="AE23" i="7"/>
  <c r="AF23" i="7"/>
  <c r="AG23" i="7"/>
  <c r="AH23" i="7"/>
  <c r="AI23" i="7"/>
  <c r="AK23" i="7"/>
  <c r="AL23" i="7"/>
  <c r="AM23" i="7"/>
  <c r="AO23" i="7"/>
  <c r="AP23" i="7"/>
  <c r="AQ23" i="7"/>
  <c r="AR23" i="7"/>
  <c r="AS23" i="7"/>
  <c r="AT23" i="7"/>
  <c r="AU23" i="7"/>
  <c r="AV23" i="7"/>
  <c r="AW23" i="7"/>
  <c r="AX23" i="7"/>
  <c r="AY23" i="7"/>
  <c r="AZ23" i="7"/>
  <c r="BA23" i="7"/>
  <c r="BB23" i="7"/>
  <c r="BC23" i="7"/>
  <c r="BD23" i="7"/>
  <c r="BE23" i="7"/>
  <c r="BF23" i="7"/>
  <c r="D24" i="7"/>
  <c r="E24" i="7"/>
  <c r="F24" i="7"/>
  <c r="G24" i="7"/>
  <c r="H24" i="7"/>
  <c r="I24" i="7"/>
  <c r="J24" i="7"/>
  <c r="K24" i="7"/>
  <c r="M24" i="7"/>
  <c r="N24" i="7"/>
  <c r="O24" i="7"/>
  <c r="P24" i="7"/>
  <c r="Q24" i="7"/>
  <c r="R24" i="7"/>
  <c r="S24" i="7"/>
  <c r="T24" i="7"/>
  <c r="U24" i="7"/>
  <c r="V24" i="7"/>
  <c r="W24" i="7"/>
  <c r="X24" i="7"/>
  <c r="Y24" i="7"/>
  <c r="Z24" i="7"/>
  <c r="AA24" i="7"/>
  <c r="AB24" i="7"/>
  <c r="AC24" i="7"/>
  <c r="AD24" i="7"/>
  <c r="AE24" i="7"/>
  <c r="AF24" i="7"/>
  <c r="AG24" i="7"/>
  <c r="AH24" i="7"/>
  <c r="AI24" i="7"/>
  <c r="AK24" i="7"/>
  <c r="AL24" i="7"/>
  <c r="AM24" i="7"/>
  <c r="AO24" i="7"/>
  <c r="AP24" i="7"/>
  <c r="AQ24" i="7"/>
  <c r="AR24" i="7"/>
  <c r="AS24" i="7"/>
  <c r="AT24" i="7"/>
  <c r="AU24" i="7"/>
  <c r="AV24" i="7"/>
  <c r="AW24" i="7"/>
  <c r="AX24" i="7"/>
  <c r="AY24" i="7"/>
  <c r="AZ24" i="7"/>
  <c r="BA24" i="7"/>
  <c r="BB24" i="7"/>
  <c r="BC24" i="7"/>
  <c r="BD24" i="7"/>
  <c r="BE24" i="7"/>
  <c r="BF24" i="7"/>
  <c r="D25" i="7"/>
  <c r="E25" i="7"/>
  <c r="F25" i="7"/>
  <c r="H25" i="7"/>
  <c r="J25" i="7"/>
  <c r="K25" i="7"/>
  <c r="M25" i="7"/>
  <c r="N25" i="7"/>
  <c r="O25" i="7"/>
  <c r="P25" i="7"/>
  <c r="Q25" i="7"/>
  <c r="R25" i="7"/>
  <c r="S25" i="7"/>
  <c r="U25" i="7"/>
  <c r="V25" i="7"/>
  <c r="W25" i="7"/>
  <c r="X25" i="7"/>
  <c r="Y25" i="7"/>
  <c r="Z25" i="7"/>
  <c r="AA25" i="7"/>
  <c r="AB25" i="7"/>
  <c r="AC25" i="7"/>
  <c r="AD25" i="7"/>
  <c r="AE25" i="7"/>
  <c r="AF25" i="7"/>
  <c r="AG25" i="7"/>
  <c r="AH25" i="7"/>
  <c r="AI25" i="7"/>
  <c r="AK25" i="7"/>
  <c r="AL25" i="7"/>
  <c r="AM25" i="7"/>
  <c r="AO25" i="7"/>
  <c r="AP25" i="7"/>
  <c r="AQ25" i="7"/>
  <c r="AR25" i="7"/>
  <c r="AS25" i="7"/>
  <c r="AT25" i="7"/>
  <c r="AU25" i="7"/>
  <c r="AV25" i="7"/>
  <c r="AW25" i="7"/>
  <c r="AX25" i="7"/>
  <c r="AY25" i="7"/>
  <c r="AZ25" i="7"/>
  <c r="BA25" i="7"/>
  <c r="BC25" i="7"/>
  <c r="BE25" i="7"/>
  <c r="BF25" i="7"/>
  <c r="D26" i="7"/>
  <c r="E26" i="7"/>
  <c r="F26" i="7"/>
  <c r="G26" i="7"/>
  <c r="H26" i="7"/>
  <c r="I26" i="7"/>
  <c r="J26" i="7"/>
  <c r="K26" i="7"/>
  <c r="M26" i="7"/>
  <c r="N26" i="7"/>
  <c r="O26" i="7"/>
  <c r="P26" i="7"/>
  <c r="Q26" i="7"/>
  <c r="R26" i="7"/>
  <c r="S26" i="7"/>
  <c r="T26" i="7"/>
  <c r="U26" i="7"/>
  <c r="V26" i="7"/>
  <c r="W26" i="7"/>
  <c r="X26" i="7"/>
  <c r="Y26" i="7"/>
  <c r="Z26" i="7"/>
  <c r="AA26" i="7"/>
  <c r="AB26" i="7"/>
  <c r="AC26" i="7"/>
  <c r="AD26" i="7"/>
  <c r="AE26" i="7"/>
  <c r="AF26" i="7"/>
  <c r="AG26" i="7"/>
  <c r="AH26" i="7"/>
  <c r="AI26" i="7"/>
  <c r="AK26" i="7"/>
  <c r="AL26" i="7"/>
  <c r="AM26" i="7"/>
  <c r="AO26" i="7"/>
  <c r="AP26" i="7"/>
  <c r="AQ26" i="7"/>
  <c r="AR26" i="7"/>
  <c r="AS26" i="7"/>
  <c r="AT26" i="7"/>
  <c r="AU26" i="7"/>
  <c r="AV26" i="7"/>
  <c r="AW26" i="7"/>
  <c r="AX26" i="7"/>
  <c r="AY26" i="7"/>
  <c r="AZ26" i="7"/>
  <c r="BA26" i="7"/>
  <c r="BB26" i="7"/>
  <c r="BC26" i="7"/>
  <c r="BD26" i="7"/>
  <c r="BE26" i="7"/>
  <c r="BF26" i="7"/>
  <c r="D27" i="7"/>
  <c r="E27" i="7"/>
  <c r="F27" i="7"/>
  <c r="G27" i="7"/>
  <c r="H27" i="7"/>
  <c r="I27" i="7"/>
  <c r="J27" i="7"/>
  <c r="K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E10" i="7"/>
  <c r="F10" i="7"/>
  <c r="G10" i="7"/>
  <c r="H10" i="7"/>
  <c r="I10" i="7"/>
  <c r="J10" i="7"/>
  <c r="K10" i="7"/>
  <c r="M10" i="7"/>
  <c r="N10" i="7"/>
  <c r="O10" i="7"/>
  <c r="P10" i="7"/>
  <c r="Q10" i="7"/>
  <c r="R10" i="7"/>
  <c r="S10" i="7"/>
  <c r="T10" i="7"/>
  <c r="U10" i="7"/>
  <c r="V10" i="7"/>
  <c r="W10" i="7"/>
  <c r="X10" i="7"/>
  <c r="Y10" i="7"/>
  <c r="Z10" i="7"/>
  <c r="AA10" i="7"/>
  <c r="AB10" i="7"/>
  <c r="AC10" i="7"/>
  <c r="AD10" i="7"/>
  <c r="AE10" i="7"/>
  <c r="AF10" i="7"/>
  <c r="AG10" i="7"/>
  <c r="AH10" i="7"/>
  <c r="AI10" i="7"/>
  <c r="AK10" i="7"/>
  <c r="AL10" i="7"/>
  <c r="AM10" i="7"/>
  <c r="AO10" i="7"/>
  <c r="AP10" i="7"/>
  <c r="AQ10" i="7"/>
  <c r="AR10" i="7"/>
  <c r="AS10" i="7"/>
  <c r="AT10" i="7"/>
  <c r="AU10" i="7"/>
  <c r="AV10" i="7"/>
  <c r="AW10" i="7"/>
  <c r="AX10" i="7"/>
  <c r="AY10" i="7"/>
  <c r="AZ10" i="7"/>
  <c r="BA10" i="7"/>
  <c r="BB10" i="7"/>
  <c r="BC10" i="7"/>
  <c r="BD10" i="7"/>
  <c r="BE10" i="7"/>
  <c r="BF10" i="7"/>
  <c r="D10" i="7"/>
  <c r="J55" i="1" l="1"/>
  <c r="J21" i="1"/>
  <c r="H17" i="7" s="1"/>
  <c r="AE21" i="1" l="1"/>
  <c r="AC17" i="7" s="1"/>
  <c r="AE55" i="1"/>
  <c r="AJ191" i="1" l="1"/>
  <c r="AJ192" i="1"/>
  <c r="AJ193" i="1"/>
  <c r="AJ194" i="1"/>
  <c r="AJ189" i="1"/>
  <c r="AL189" i="1"/>
  <c r="AL190" i="1"/>
  <c r="AL191" i="1"/>
  <c r="AL192" i="1"/>
  <c r="AL193" i="1"/>
  <c r="AL285" i="1"/>
  <c r="AL286" i="1"/>
  <c r="AL288" i="1"/>
  <c r="AL284" i="1"/>
  <c r="AL201" i="1"/>
  <c r="AL202" i="1"/>
  <c r="AL203" i="1"/>
  <c r="AL205" i="1"/>
  <c r="AL206" i="1"/>
  <c r="AL207" i="1"/>
  <c r="AL209" i="1"/>
  <c r="AL210" i="1"/>
  <c r="AL200" i="1"/>
  <c r="AL198" i="1"/>
  <c r="AL48" i="1"/>
  <c r="AL50" i="1"/>
  <c r="AL51" i="1"/>
  <c r="AL56" i="1"/>
  <c r="AL58" i="1"/>
  <c r="AL60" i="1"/>
  <c r="AL62" i="1"/>
  <c r="AL25" i="1"/>
  <c r="AJ21" i="7" s="1"/>
  <c r="AH75" i="2"/>
  <c r="AH76" i="2"/>
  <c r="AH77" i="2"/>
  <c r="AH78" i="2"/>
  <c r="AH79" i="2"/>
  <c r="AH80" i="2"/>
  <c r="AH81" i="2"/>
  <c r="AH82" i="2"/>
  <c r="AH83" i="2"/>
  <c r="AH84" i="2"/>
  <c r="AH85" i="2"/>
  <c r="AH86" i="2"/>
  <c r="AH87" i="2"/>
  <c r="AH88" i="2"/>
  <c r="AH89" i="2"/>
  <c r="AH90" i="2"/>
  <c r="AH74" i="2"/>
  <c r="AH56" i="2"/>
  <c r="AH57" i="2"/>
  <c r="AH58" i="2"/>
  <c r="AH59" i="2"/>
  <c r="AH60" i="2"/>
  <c r="AH61" i="2"/>
  <c r="AH62" i="2"/>
  <c r="AH63" i="2"/>
  <c r="AH64" i="2"/>
  <c r="AH65" i="2"/>
  <c r="AH66" i="2"/>
  <c r="AH67" i="2"/>
  <c r="AH68" i="2"/>
  <c r="AH69" i="2"/>
  <c r="AH70" i="2"/>
  <c r="AH71" i="2"/>
  <c r="AH55" i="2"/>
  <c r="AH10" i="2"/>
  <c r="AH11" i="2"/>
  <c r="AH12" i="2"/>
  <c r="AH13" i="2"/>
  <c r="AH14" i="2"/>
  <c r="AH15" i="2"/>
  <c r="AH16" i="2"/>
  <c r="AH17" i="2"/>
  <c r="AH18" i="2"/>
  <c r="AH19" i="2"/>
  <c r="AH20" i="2"/>
  <c r="AH21" i="2"/>
  <c r="AH25" i="2"/>
  <c r="AH26" i="2"/>
  <c r="AH27" i="2"/>
  <c r="AH28" i="2"/>
  <c r="AH29" i="2"/>
  <c r="AH30" i="2"/>
  <c r="AH31" i="2"/>
  <c r="AH32" i="2"/>
  <c r="AH33" i="2"/>
  <c r="AH34" i="2"/>
  <c r="AH35" i="2"/>
  <c r="AH36" i="2"/>
  <c r="AH24" i="2"/>
  <c r="AH94" i="2"/>
  <c r="AH95" i="2"/>
  <c r="AH96" i="2"/>
  <c r="AH100" i="2"/>
  <c r="AH101" i="2"/>
  <c r="AH102" i="2"/>
  <c r="AH103" i="2"/>
  <c r="AH104" i="2"/>
  <c r="AH105" i="2"/>
  <c r="AH106" i="2"/>
  <c r="AH107" i="2"/>
  <c r="AH108" i="2"/>
  <c r="AH109" i="2"/>
  <c r="AH93" i="2"/>
  <c r="AG9" i="2"/>
  <c r="AA10" i="2" l="1"/>
  <c r="AA11" i="2"/>
  <c r="AA12" i="2"/>
  <c r="AA13" i="2"/>
  <c r="AA14" i="2"/>
  <c r="AA15" i="2"/>
  <c r="AA16" i="2"/>
  <c r="AA17" i="2"/>
  <c r="AA18" i="2"/>
  <c r="AA19" i="2"/>
  <c r="AA20" i="2"/>
  <c r="AA21" i="2"/>
  <c r="AA24" i="2"/>
  <c r="AA25" i="2"/>
  <c r="AA26" i="2"/>
  <c r="AA27" i="2"/>
  <c r="AA28" i="2"/>
  <c r="AA29" i="2"/>
  <c r="AA30" i="2"/>
  <c r="AA31" i="2"/>
  <c r="AA32" i="2"/>
  <c r="AA33" i="2"/>
  <c r="AA34" i="2"/>
  <c r="AA35" i="2"/>
  <c r="AA36" i="2"/>
  <c r="AA39" i="2"/>
  <c r="AA40" i="2"/>
  <c r="AA41" i="2"/>
  <c r="AA42" i="2"/>
  <c r="AA43" i="2"/>
  <c r="AA44" i="2"/>
  <c r="AA45" i="2"/>
  <c r="AA46" i="2"/>
  <c r="AA47" i="2"/>
  <c r="AA48" i="2"/>
  <c r="AA49" i="2"/>
  <c r="AA50" i="2"/>
  <c r="AA55" i="2"/>
  <c r="AA56" i="2"/>
  <c r="AA57" i="2"/>
  <c r="AA58" i="2"/>
  <c r="AA59" i="2"/>
  <c r="AA60" i="2"/>
  <c r="AA61" i="2"/>
  <c r="AA62" i="2"/>
  <c r="AA63" i="2"/>
  <c r="AA64" i="2"/>
  <c r="AA65" i="2"/>
  <c r="AA66" i="2"/>
  <c r="AA67" i="2"/>
  <c r="AA68" i="2"/>
  <c r="AA69" i="2"/>
  <c r="AA70" i="2"/>
  <c r="AA71" i="2"/>
  <c r="AA74" i="2"/>
  <c r="AA75" i="2"/>
  <c r="AA76" i="2"/>
  <c r="AA77" i="2"/>
  <c r="AA78" i="2"/>
  <c r="AA79" i="2"/>
  <c r="AA80" i="2"/>
  <c r="AA81" i="2"/>
  <c r="AA82" i="2"/>
  <c r="AA83" i="2"/>
  <c r="AA84" i="2"/>
  <c r="AA85" i="2"/>
  <c r="AA86" i="2"/>
  <c r="AA87" i="2"/>
  <c r="AA88" i="2"/>
  <c r="AA89" i="2"/>
  <c r="AA90" i="2"/>
  <c r="AA93" i="2"/>
  <c r="AA94" i="2"/>
  <c r="AA95" i="2"/>
  <c r="AA96" i="2"/>
  <c r="AA97" i="2"/>
  <c r="AA98" i="2"/>
  <c r="AA99" i="2"/>
  <c r="AA100" i="2"/>
  <c r="AA101" i="2"/>
  <c r="AA102" i="2"/>
  <c r="AA103" i="2"/>
  <c r="AA104" i="2"/>
  <c r="AA105" i="2"/>
  <c r="AA106" i="2"/>
  <c r="AA107" i="2"/>
  <c r="AA108" i="2"/>
  <c r="AA109" i="2"/>
  <c r="AA9" i="2"/>
  <c r="AM33" i="2"/>
  <c r="AM31" i="2"/>
  <c r="R55" i="1"/>
  <c r="Q55" i="1"/>
  <c r="R21" i="1"/>
  <c r="P17" i="7" s="1"/>
  <c r="Q21" i="1"/>
  <c r="O17" i="7" s="1"/>
  <c r="AG220" i="1" l="1"/>
  <c r="AJ55" i="1"/>
  <c r="AJ21" i="1"/>
  <c r="AH17" i="7" s="1"/>
  <c r="AH46" i="2"/>
  <c r="AM46" i="2"/>
  <c r="AM47" i="2"/>
  <c r="AM48" i="2"/>
  <c r="AP87" i="1" l="1"/>
  <c r="AL87" i="1"/>
  <c r="AR57" i="1"/>
  <c r="X57" i="1"/>
  <c r="AL231" i="1"/>
  <c r="AL243" i="1"/>
  <c r="AL219" i="1"/>
  <c r="N186" i="1"/>
  <c r="M186" i="1"/>
  <c r="AL147" i="1"/>
  <c r="AL149" i="1"/>
  <c r="AL145" i="1"/>
  <c r="AL160" i="1"/>
  <c r="AL161" i="1"/>
  <c r="AL162" i="1"/>
  <c r="AL163" i="1"/>
  <c r="AL164" i="1"/>
  <c r="AL165" i="1"/>
  <c r="AL166" i="1"/>
  <c r="AL167" i="1"/>
  <c r="AL168" i="1"/>
  <c r="BG55" i="1"/>
  <c r="BF55" i="1"/>
  <c r="BE55" i="1"/>
  <c r="BD55" i="1"/>
  <c r="BC55" i="1"/>
  <c r="BB55" i="1"/>
  <c r="BA55" i="1"/>
  <c r="AZ55" i="1"/>
  <c r="AY55" i="1"/>
  <c r="AX55" i="1"/>
  <c r="AW55" i="1"/>
  <c r="AV55" i="1"/>
  <c r="AU55" i="1"/>
  <c r="AT55" i="1"/>
  <c r="AS55" i="1"/>
  <c r="AQ55" i="1"/>
  <c r="AO55" i="1"/>
  <c r="AN55" i="1"/>
  <c r="AK55" i="1"/>
  <c r="AL55" i="1" s="1"/>
  <c r="AI55" i="1"/>
  <c r="AH55" i="1"/>
  <c r="AG55" i="1"/>
  <c r="AF55" i="1"/>
  <c r="AD55" i="1"/>
  <c r="AB55" i="1"/>
  <c r="AC55" i="1" s="1"/>
  <c r="AA55" i="1"/>
  <c r="Z55" i="1"/>
  <c r="Y55" i="1"/>
  <c r="W55" i="1"/>
  <c r="V55" i="1"/>
  <c r="U55" i="1"/>
  <c r="T55" i="1"/>
  <c r="S55" i="1"/>
  <c r="P55" i="1"/>
  <c r="O55" i="1"/>
  <c r="M55" i="1"/>
  <c r="L55" i="1"/>
  <c r="I55" i="1"/>
  <c r="H55" i="1"/>
  <c r="G55" i="1"/>
  <c r="F55" i="1"/>
  <c r="T59" i="1"/>
  <c r="F21" i="1"/>
  <c r="D17" i="7" s="1"/>
  <c r="AL155" i="1"/>
  <c r="BA379" i="1"/>
  <c r="BB379" i="1"/>
  <c r="BA380" i="1"/>
  <c r="BB380" i="1"/>
  <c r="BA381" i="1"/>
  <c r="BB381" i="1"/>
  <c r="BA382" i="1"/>
  <c r="BB382" i="1"/>
  <c r="BA383" i="1"/>
  <c r="BB383" i="1"/>
  <c r="BA384" i="1"/>
  <c r="BB384" i="1"/>
  <c r="BA385" i="1"/>
  <c r="BB385" i="1"/>
  <c r="BA386" i="1"/>
  <c r="BB386" i="1"/>
  <c r="BA387" i="1"/>
  <c r="BB387" i="1"/>
  <c r="BA388" i="1"/>
  <c r="BB388" i="1"/>
  <c r="BA389" i="1"/>
  <c r="BB389" i="1"/>
  <c r="BA390" i="1"/>
  <c r="BB390" i="1"/>
  <c r="BA391" i="1"/>
  <c r="BB391" i="1"/>
  <c r="BB378" i="1"/>
  <c r="BA378" i="1"/>
  <c r="BA374" i="1"/>
  <c r="BB374" i="1"/>
  <c r="BA375" i="1"/>
  <c r="BB375" i="1"/>
  <c r="BB373" i="1"/>
  <c r="BA373" i="1"/>
  <c r="BA367" i="1"/>
  <c r="BB367" i="1"/>
  <c r="BA368" i="1"/>
  <c r="BB368" i="1"/>
  <c r="BA369" i="1"/>
  <c r="BB369" i="1"/>
  <c r="BA370" i="1"/>
  <c r="BB370" i="1"/>
  <c r="BB366" i="1"/>
  <c r="BA366" i="1"/>
  <c r="BA353" i="1"/>
  <c r="BB353" i="1"/>
  <c r="BA354" i="1"/>
  <c r="BB354" i="1"/>
  <c r="BA355" i="1"/>
  <c r="BB355" i="1"/>
  <c r="BA356" i="1"/>
  <c r="BB356" i="1"/>
  <c r="BA357" i="1"/>
  <c r="BB357" i="1"/>
  <c r="BA358" i="1"/>
  <c r="BB358" i="1"/>
  <c r="BA359" i="1"/>
  <c r="BB359" i="1"/>
  <c r="BA360" i="1"/>
  <c r="BB360" i="1"/>
  <c r="BA361" i="1"/>
  <c r="BB361" i="1"/>
  <c r="BA362" i="1"/>
  <c r="BB362" i="1"/>
  <c r="BA363" i="1"/>
  <c r="BB363" i="1"/>
  <c r="BA364" i="1"/>
  <c r="BB364" i="1"/>
  <c r="BB352" i="1"/>
  <c r="BA352" i="1"/>
  <c r="BA338" i="1"/>
  <c r="BB338" i="1"/>
  <c r="BA339" i="1"/>
  <c r="BB339" i="1"/>
  <c r="BA340" i="1"/>
  <c r="BB340" i="1"/>
  <c r="BA341" i="1"/>
  <c r="BB341" i="1"/>
  <c r="BA342" i="1"/>
  <c r="BB342" i="1"/>
  <c r="BA343" i="1"/>
  <c r="BB343" i="1"/>
  <c r="BA344" i="1"/>
  <c r="BB344" i="1"/>
  <c r="BA345" i="1"/>
  <c r="BB345" i="1"/>
  <c r="BA346" i="1"/>
  <c r="BB346" i="1"/>
  <c r="BA347" i="1"/>
  <c r="BB347" i="1"/>
  <c r="BA348" i="1"/>
  <c r="BB348" i="1"/>
  <c r="BA349" i="1"/>
  <c r="BB349" i="1"/>
  <c r="BA350" i="1"/>
  <c r="BB350" i="1"/>
  <c r="BB337" i="1"/>
  <c r="BA337" i="1"/>
  <c r="BA324" i="1"/>
  <c r="BB324" i="1"/>
  <c r="BA325" i="1"/>
  <c r="BB325" i="1"/>
  <c r="BA326" i="1"/>
  <c r="BB326" i="1"/>
  <c r="BA327" i="1"/>
  <c r="BB327" i="1"/>
  <c r="BA328" i="1"/>
  <c r="BB328" i="1"/>
  <c r="BA329" i="1"/>
  <c r="BB329" i="1"/>
  <c r="BA330" i="1"/>
  <c r="BB330" i="1"/>
  <c r="BA331" i="1"/>
  <c r="BB331" i="1"/>
  <c r="BA332" i="1"/>
  <c r="BB332" i="1"/>
  <c r="BA333" i="1"/>
  <c r="BB333" i="1"/>
  <c r="BA334" i="1"/>
  <c r="BB334" i="1"/>
  <c r="BA335" i="1"/>
  <c r="BB335" i="1"/>
  <c r="BB323" i="1"/>
  <c r="BA323" i="1"/>
  <c r="BA304" i="1"/>
  <c r="BB304" i="1"/>
  <c r="BA305" i="1"/>
  <c r="BB305" i="1"/>
  <c r="BA306" i="1"/>
  <c r="BB306" i="1"/>
  <c r="BA307" i="1"/>
  <c r="BB307" i="1"/>
  <c r="BA308" i="1"/>
  <c r="BB308" i="1"/>
  <c r="BA309" i="1"/>
  <c r="BB309" i="1"/>
  <c r="BA310" i="1"/>
  <c r="BB310" i="1"/>
  <c r="BA311" i="1"/>
  <c r="BB311" i="1"/>
  <c r="BA312" i="1"/>
  <c r="BB312" i="1"/>
  <c r="BA313" i="1"/>
  <c r="BB313" i="1"/>
  <c r="BA314" i="1"/>
  <c r="BB314" i="1"/>
  <c r="BA315" i="1"/>
  <c r="BB315" i="1"/>
  <c r="BA316" i="1"/>
  <c r="BB316" i="1"/>
  <c r="BA317" i="1"/>
  <c r="BB317" i="1"/>
  <c r="BA318" i="1"/>
  <c r="BB318" i="1"/>
  <c r="BA319" i="1"/>
  <c r="BB319" i="1"/>
  <c r="BA320" i="1"/>
  <c r="BB320" i="1"/>
  <c r="BB303" i="1"/>
  <c r="BA303" i="1"/>
  <c r="BB297" i="1"/>
  <c r="BB298" i="1"/>
  <c r="BB299" i="1"/>
  <c r="BB296" i="1"/>
  <c r="BA297" i="1"/>
  <c r="BA298" i="1"/>
  <c r="BA299" i="1"/>
  <c r="BA296" i="1"/>
  <c r="BA21" i="1"/>
  <c r="AY17" i="7" s="1"/>
  <c r="BB21" i="1"/>
  <c r="AZ17" i="7" s="1"/>
  <c r="BC21" i="1"/>
  <c r="BA17" i="7" s="1"/>
  <c r="BD21" i="1"/>
  <c r="BB17" i="7" s="1"/>
  <c r="BE21" i="1"/>
  <c r="BC17" i="7" s="1"/>
  <c r="BF21" i="1"/>
  <c r="BD17" i="7" s="1"/>
  <c r="BG21" i="1"/>
  <c r="BE17" i="7" s="1"/>
  <c r="AZ21" i="1"/>
  <c r="AX17" i="7" s="1"/>
  <c r="Y21" i="1"/>
  <c r="W17" i="7" s="1"/>
  <c r="Z21" i="1"/>
  <c r="X17" i="7" s="1"/>
  <c r="AA21" i="1"/>
  <c r="AD21" i="1"/>
  <c r="AB17" i="7" s="1"/>
  <c r="AF21" i="1"/>
  <c r="AD17" i="7" s="1"/>
  <c r="AG21" i="1"/>
  <c r="AE17" i="7" s="1"/>
  <c r="AH21" i="1"/>
  <c r="AF17" i="7" s="1"/>
  <c r="AI21" i="1"/>
  <c r="AG17" i="7" s="1"/>
  <c r="AK21" i="1"/>
  <c r="AI17" i="7" s="1"/>
  <c r="AN21" i="1"/>
  <c r="AL17" i="7" s="1"/>
  <c r="AO21" i="1"/>
  <c r="AM17" i="7" s="1"/>
  <c r="AS21" i="1"/>
  <c r="AQ17" i="7" s="1"/>
  <c r="AT21" i="1"/>
  <c r="AR17" i="7" s="1"/>
  <c r="AU21" i="1"/>
  <c r="AS17" i="7" s="1"/>
  <c r="AV21" i="1"/>
  <c r="AT17" i="7" s="1"/>
  <c r="AW21" i="1"/>
  <c r="AU17" i="7" s="1"/>
  <c r="W21" i="1"/>
  <c r="U17" i="7" s="1"/>
  <c r="AY21" i="1"/>
  <c r="AW17" i="7" s="1"/>
  <c r="AX21" i="1"/>
  <c r="AV17" i="7" s="1"/>
  <c r="V21" i="1"/>
  <c r="T17" i="7" s="1"/>
  <c r="U21" i="1"/>
  <c r="S17" i="7" s="1"/>
  <c r="T21" i="1"/>
  <c r="R17" i="7" s="1"/>
  <c r="S21" i="1"/>
  <c r="Q17" i="7" s="1"/>
  <c r="G21" i="1"/>
  <c r="E17" i="7" s="1"/>
  <c r="H21" i="1"/>
  <c r="F17" i="7" s="1"/>
  <c r="I21" i="1"/>
  <c r="G17" i="7" s="1"/>
  <c r="L21" i="1"/>
  <c r="J17" i="7" s="1"/>
  <c r="M21" i="1"/>
  <c r="K17" i="7" s="1"/>
  <c r="O21" i="1"/>
  <c r="M17" i="7" s="1"/>
  <c r="P21" i="1"/>
  <c r="N17" i="7" s="1"/>
  <c r="AL29" i="1"/>
  <c r="AJ25" i="7" s="1"/>
  <c r="AL80" i="1"/>
  <c r="AP379" i="1"/>
  <c r="AP380" i="1"/>
  <c r="AP381" i="1"/>
  <c r="AP382" i="1"/>
  <c r="AP383" i="1"/>
  <c r="AP384" i="1"/>
  <c r="AP385" i="1"/>
  <c r="AP386" i="1"/>
  <c r="AP387" i="1"/>
  <c r="AP388" i="1"/>
  <c r="AP389" i="1"/>
  <c r="AP390" i="1"/>
  <c r="AP391" i="1"/>
  <c r="AP378" i="1"/>
  <c r="AP374" i="1"/>
  <c r="AP375" i="1"/>
  <c r="AP373" i="1"/>
  <c r="AP367" i="1"/>
  <c r="AP368" i="1"/>
  <c r="AP369" i="1"/>
  <c r="AP370" i="1"/>
  <c r="AP366" i="1"/>
  <c r="AP353" i="1"/>
  <c r="AP354" i="1"/>
  <c r="AP355" i="1"/>
  <c r="AP356" i="1"/>
  <c r="AP357" i="1"/>
  <c r="AP358" i="1"/>
  <c r="AP359" i="1"/>
  <c r="AP360" i="1"/>
  <c r="AP361" i="1"/>
  <c r="AP362" i="1"/>
  <c r="AP363" i="1"/>
  <c r="AP364" i="1"/>
  <c r="AP352" i="1"/>
  <c r="AP338" i="1"/>
  <c r="AP339" i="1"/>
  <c r="AP340" i="1"/>
  <c r="AP341" i="1"/>
  <c r="AP342" i="1"/>
  <c r="AP343" i="1"/>
  <c r="AP344" i="1"/>
  <c r="AP345" i="1"/>
  <c r="AP346" i="1"/>
  <c r="AP347" i="1"/>
  <c r="AP348" i="1"/>
  <c r="AP349" i="1"/>
  <c r="AP350" i="1"/>
  <c r="AP337" i="1"/>
  <c r="AP324" i="1"/>
  <c r="AP325" i="1"/>
  <c r="AP326" i="1"/>
  <c r="AP327" i="1"/>
  <c r="AP328" i="1"/>
  <c r="AP329" i="1"/>
  <c r="AP330" i="1"/>
  <c r="AP331" i="1"/>
  <c r="AP332" i="1"/>
  <c r="AP333" i="1"/>
  <c r="AP334" i="1"/>
  <c r="AP335" i="1"/>
  <c r="AP323" i="1"/>
  <c r="AP314" i="1"/>
  <c r="AP315" i="1"/>
  <c r="AP316" i="1"/>
  <c r="AP317" i="1"/>
  <c r="AP318" i="1"/>
  <c r="AP319" i="1"/>
  <c r="AP320" i="1"/>
  <c r="AP304" i="1"/>
  <c r="AP305" i="1"/>
  <c r="AP306" i="1"/>
  <c r="AP307" i="1"/>
  <c r="AP308" i="1"/>
  <c r="AP309" i="1"/>
  <c r="AP310" i="1"/>
  <c r="AP311" i="1"/>
  <c r="AP312" i="1"/>
  <c r="AP313" i="1"/>
  <c r="AP303" i="1"/>
  <c r="AP297" i="1"/>
  <c r="AP298" i="1"/>
  <c r="AP299" i="1"/>
  <c r="AP292" i="1"/>
  <c r="AP291" i="1"/>
  <c r="AP285" i="1"/>
  <c r="AP286" i="1"/>
  <c r="AP287" i="1"/>
  <c r="AP288" i="1"/>
  <c r="AP284" i="1"/>
  <c r="AP281" i="1"/>
  <c r="AP279" i="1"/>
  <c r="AP253" i="1"/>
  <c r="AP254" i="1"/>
  <c r="AP256" i="1"/>
  <c r="AP257" i="1"/>
  <c r="AP258" i="1"/>
  <c r="AP259" i="1"/>
  <c r="AP260" i="1"/>
  <c r="AP261" i="1"/>
  <c r="AP252" i="1"/>
  <c r="AP241" i="1"/>
  <c r="AP242" i="1"/>
  <c r="AP244" i="1"/>
  <c r="AP245" i="1"/>
  <c r="AP246" i="1"/>
  <c r="AP247" i="1"/>
  <c r="AP248" i="1"/>
  <c r="AP249" i="1"/>
  <c r="AP240" i="1"/>
  <c r="AP229" i="1"/>
  <c r="AP230" i="1"/>
  <c r="AP232" i="1"/>
  <c r="AP233" i="1"/>
  <c r="AP234" i="1"/>
  <c r="AP235" i="1"/>
  <c r="AP236" i="1"/>
  <c r="AP237" i="1"/>
  <c r="AP228" i="1"/>
  <c r="AP217" i="1"/>
  <c r="AP218" i="1"/>
  <c r="AP220" i="1"/>
  <c r="AP221" i="1"/>
  <c r="AP222" i="1"/>
  <c r="AP223" i="1"/>
  <c r="AP224" i="1"/>
  <c r="AP225" i="1"/>
  <c r="AP216" i="1"/>
  <c r="AP198" i="1"/>
  <c r="AP199" i="1"/>
  <c r="AP200" i="1"/>
  <c r="AP201" i="1"/>
  <c r="AP202" i="1"/>
  <c r="AP203" i="1"/>
  <c r="AP204" i="1"/>
  <c r="AP205" i="1"/>
  <c r="AP206" i="1"/>
  <c r="AP197" i="1"/>
  <c r="AP191" i="1"/>
  <c r="AP193" i="1"/>
  <c r="AP194" i="1"/>
  <c r="AP189" i="1"/>
  <c r="AP161" i="1"/>
  <c r="AP162" i="1"/>
  <c r="AP164" i="1"/>
  <c r="AP165" i="1"/>
  <c r="AP167" i="1"/>
  <c r="AP168" i="1"/>
  <c r="AP169" i="1"/>
  <c r="AP170" i="1"/>
  <c r="AP171" i="1"/>
  <c r="AP172" i="1"/>
  <c r="AP173" i="1"/>
  <c r="AP174" i="1"/>
  <c r="AP175" i="1"/>
  <c r="AP177" i="1"/>
  <c r="AP178" i="1"/>
  <c r="AP179" i="1"/>
  <c r="AP181" i="1"/>
  <c r="AP134" i="1"/>
  <c r="AP136" i="1"/>
  <c r="AP137" i="1"/>
  <c r="AP139" i="1"/>
  <c r="AP140" i="1"/>
  <c r="AP141" i="1"/>
  <c r="AP142" i="1"/>
  <c r="AP143" i="1"/>
  <c r="AP145" i="1"/>
  <c r="AP146" i="1"/>
  <c r="AP147" i="1"/>
  <c r="AP149" i="1"/>
  <c r="AP150" i="1"/>
  <c r="AP152" i="1"/>
  <c r="AP154" i="1"/>
  <c r="AP155" i="1"/>
  <c r="AP132" i="1"/>
  <c r="AP126" i="1"/>
  <c r="AP127" i="1"/>
  <c r="AP128" i="1"/>
  <c r="AP125" i="1"/>
  <c r="AP122" i="1"/>
  <c r="AP120" i="1"/>
  <c r="AP117" i="1"/>
  <c r="AP112" i="1"/>
  <c r="AP113" i="1"/>
  <c r="AP114" i="1"/>
  <c r="AP111" i="1"/>
  <c r="AH41" i="2"/>
  <c r="AH42" i="2"/>
  <c r="AH43" i="2"/>
  <c r="AH44" i="2"/>
  <c r="AH47" i="2"/>
  <c r="AH45" i="2"/>
  <c r="AH49" i="2"/>
  <c r="AH50" i="2"/>
  <c r="AP106" i="1"/>
  <c r="AP107" i="1"/>
  <c r="AP108" i="1"/>
  <c r="AP105" i="1"/>
  <c r="AP100" i="1"/>
  <c r="AP101" i="1"/>
  <c r="AP102" i="1"/>
  <c r="AP99" i="1"/>
  <c r="AP90" i="1"/>
  <c r="AP91" i="1"/>
  <c r="AP92" i="1"/>
  <c r="AP93" i="1"/>
  <c r="AP94" i="1"/>
  <c r="AP95" i="1"/>
  <c r="AP89" i="1"/>
  <c r="AP79" i="1"/>
  <c r="AP81" i="1"/>
  <c r="AP80" i="1"/>
  <c r="AP82" i="1"/>
  <c r="AP83" i="1"/>
  <c r="AP86" i="1"/>
  <c r="AP78" i="1"/>
  <c r="AP74" i="1"/>
  <c r="AP70" i="1"/>
  <c r="AP73" i="1"/>
  <c r="AP69" i="1"/>
  <c r="AP66" i="1"/>
  <c r="AP67" i="1"/>
  <c r="AP65" i="1"/>
  <c r="AP38" i="1"/>
  <c r="AP39" i="1"/>
  <c r="AP40" i="1"/>
  <c r="AP41" i="1"/>
  <c r="AP42" i="1"/>
  <c r="AP43" i="1"/>
  <c r="AP44" i="1"/>
  <c r="AP45" i="1"/>
  <c r="AP48" i="1"/>
  <c r="AP47" i="1"/>
  <c r="AP50" i="1"/>
  <c r="AP51" i="1"/>
  <c r="AP55" i="1" s="1"/>
  <c r="AP56" i="1"/>
  <c r="AP58" i="1"/>
  <c r="AP60" i="1"/>
  <c r="AP61" i="1"/>
  <c r="AP62" i="1"/>
  <c r="AP37" i="1"/>
  <c r="AM41" i="2"/>
  <c r="AM42" i="2"/>
  <c r="AM43" i="2"/>
  <c r="AM44" i="2"/>
  <c r="AM45" i="2"/>
  <c r="AM49" i="2"/>
  <c r="AM50" i="2"/>
  <c r="AM39" i="2"/>
  <c r="AM26" i="2"/>
  <c r="AM27" i="2"/>
  <c r="AM28" i="2"/>
  <c r="AM29" i="2"/>
  <c r="AM32" i="2"/>
  <c r="AM30" i="2"/>
  <c r="AM34" i="2"/>
  <c r="AM36" i="2"/>
  <c r="AM24" i="2"/>
  <c r="AM11" i="2"/>
  <c r="AM12" i="2"/>
  <c r="AM13" i="2"/>
  <c r="AM14" i="2"/>
  <c r="AM17" i="2"/>
  <c r="AM15" i="2"/>
  <c r="AM19" i="2"/>
  <c r="AM21" i="2"/>
  <c r="AM9" i="2"/>
  <c r="AU6" i="2"/>
  <c r="AV6" i="2"/>
  <c r="AH9" i="2"/>
  <c r="AH39" i="2"/>
  <c r="B2" i="2"/>
  <c r="AP12" i="1"/>
  <c r="AN12" i="7" s="1"/>
  <c r="AP13" i="1"/>
  <c r="AN13" i="7" s="1"/>
  <c r="AP14" i="1"/>
  <c r="AN14" i="7" s="1"/>
  <c r="AP16" i="1"/>
  <c r="AN15" i="7" s="1"/>
  <c r="AP18" i="1"/>
  <c r="AP22" i="1"/>
  <c r="AN18" i="7" s="1"/>
  <c r="AP23" i="1"/>
  <c r="AN19" i="7" s="1"/>
  <c r="AP24" i="1"/>
  <c r="AN20" i="7" s="1"/>
  <c r="AP25" i="1"/>
  <c r="AN21" i="7" s="1"/>
  <c r="AP26" i="1"/>
  <c r="AN22" i="7" s="1"/>
  <c r="AP27" i="1"/>
  <c r="AN23" i="7" s="1"/>
  <c r="AP28" i="1"/>
  <c r="AN24" i="7" s="1"/>
  <c r="AP29" i="1"/>
  <c r="AN25" i="7" s="1"/>
  <c r="AP30" i="1"/>
  <c r="AN26" i="7" s="1"/>
  <c r="AP10" i="1"/>
  <c r="AN10" i="7" s="1"/>
  <c r="AL177" i="1"/>
  <c r="AL178" i="1"/>
  <c r="AL172" i="1"/>
  <c r="AL169" i="1"/>
  <c r="AL127" i="1"/>
  <c r="AL126" i="1"/>
  <c r="AL128" i="1"/>
  <c r="AL142" i="1"/>
  <c r="AL182" i="1"/>
  <c r="AL183" i="1"/>
  <c r="AL170" i="1"/>
  <c r="AL171" i="1"/>
  <c r="AL173" i="1"/>
  <c r="AL174" i="1"/>
  <c r="AL175" i="1"/>
  <c r="AL176" i="1"/>
  <c r="AL179" i="1"/>
  <c r="D2" i="1"/>
  <c r="AL241" i="1"/>
  <c r="AL242" i="1"/>
  <c r="AL244" i="1"/>
  <c r="AL245" i="1"/>
  <c r="AL246" i="1"/>
  <c r="AL247" i="1"/>
  <c r="AL248" i="1"/>
  <c r="AL229" i="1"/>
  <c r="AL230" i="1"/>
  <c r="AL232" i="1"/>
  <c r="AL233" i="1"/>
  <c r="AL234" i="1"/>
  <c r="AL235" i="1"/>
  <c r="AL236" i="1"/>
  <c r="AL217" i="1"/>
  <c r="AL218" i="1"/>
  <c r="AL220" i="1"/>
  <c r="AL221" i="1"/>
  <c r="AL222" i="1"/>
  <c r="AL223" i="1"/>
  <c r="AL224" i="1"/>
  <c r="AL225" i="1"/>
  <c r="AL159" i="1"/>
  <c r="AL180" i="1"/>
  <c r="AL92" i="1"/>
  <c r="AL93" i="1"/>
  <c r="AL94" i="1"/>
  <c r="AL72" i="1"/>
  <c r="AL150" i="1"/>
  <c r="AL152" i="1"/>
  <c r="AY294" i="1"/>
  <c r="AX294" i="1"/>
  <c r="AY213" i="1"/>
  <c r="AX213" i="1"/>
  <c r="AY96" i="1"/>
  <c r="AX96" i="1"/>
  <c r="V186" i="1"/>
  <c r="U186" i="1"/>
  <c r="T186" i="1"/>
  <c r="S186" i="1"/>
  <c r="V96" i="1"/>
  <c r="U96" i="1"/>
  <c r="T96" i="1"/>
  <c r="S96" i="1"/>
  <c r="AL391" i="1"/>
  <c r="AL390" i="1"/>
  <c r="AL389" i="1"/>
  <c r="AL388" i="1"/>
  <c r="AL387" i="1"/>
  <c r="AL386" i="1"/>
  <c r="AL385" i="1"/>
  <c r="AL384" i="1"/>
  <c r="AL383" i="1"/>
  <c r="AL382" i="1"/>
  <c r="AL381" i="1"/>
  <c r="AL380" i="1"/>
  <c r="AL379" i="1"/>
  <c r="AL378" i="1"/>
  <c r="AL375" i="1"/>
  <c r="AL374" i="1"/>
  <c r="AL373" i="1"/>
  <c r="AL370" i="1"/>
  <c r="AL369" i="1"/>
  <c r="AL368" i="1"/>
  <c r="AL367" i="1"/>
  <c r="AL366" i="1"/>
  <c r="AL364" i="1"/>
  <c r="AL363" i="1"/>
  <c r="AL362" i="1"/>
  <c r="AL361" i="1"/>
  <c r="AL360" i="1"/>
  <c r="AL359" i="1"/>
  <c r="AL358" i="1"/>
  <c r="AL357" i="1"/>
  <c r="AL356" i="1"/>
  <c r="AL355" i="1"/>
  <c r="AL354" i="1"/>
  <c r="AL353" i="1"/>
  <c r="AL352" i="1"/>
  <c r="AL350" i="1"/>
  <c r="AL349" i="1"/>
  <c r="AL348" i="1"/>
  <c r="AL347" i="1"/>
  <c r="AL346" i="1"/>
  <c r="AL345" i="1"/>
  <c r="AL344" i="1"/>
  <c r="AL343" i="1"/>
  <c r="AL342" i="1"/>
  <c r="AL341" i="1"/>
  <c r="AL340" i="1"/>
  <c r="AL339" i="1"/>
  <c r="AL338" i="1"/>
  <c r="AL337" i="1"/>
  <c r="AL335" i="1"/>
  <c r="AL334" i="1"/>
  <c r="AL333" i="1"/>
  <c r="AL332" i="1"/>
  <c r="AL331" i="1"/>
  <c r="AL330" i="1"/>
  <c r="AL329" i="1"/>
  <c r="AL328" i="1"/>
  <c r="AL327" i="1"/>
  <c r="AL326" i="1"/>
  <c r="AL325" i="1"/>
  <c r="AL324" i="1"/>
  <c r="AL323" i="1"/>
  <c r="AL320" i="1"/>
  <c r="AL319" i="1"/>
  <c r="AL318" i="1"/>
  <c r="AL317" i="1"/>
  <c r="AL316" i="1"/>
  <c r="AL315" i="1"/>
  <c r="AL314" i="1"/>
  <c r="AL313" i="1"/>
  <c r="AL312" i="1"/>
  <c r="AL311" i="1"/>
  <c r="AL310" i="1"/>
  <c r="AL309" i="1"/>
  <c r="AL308" i="1"/>
  <c r="AL307" i="1"/>
  <c r="AL306" i="1"/>
  <c r="AL305" i="1"/>
  <c r="AL304" i="1"/>
  <c r="AL303" i="1"/>
  <c r="AL299" i="1"/>
  <c r="AL298" i="1"/>
  <c r="AL297" i="1"/>
  <c r="AL296" i="1"/>
  <c r="AL292" i="1"/>
  <c r="AL291" i="1"/>
  <c r="AL281" i="1"/>
  <c r="AL279" i="1"/>
  <c r="AL261" i="1"/>
  <c r="AL252" i="1"/>
  <c r="AL249" i="1"/>
  <c r="AL240" i="1"/>
  <c r="AL237" i="1"/>
  <c r="AL228" i="1"/>
  <c r="AL216" i="1"/>
  <c r="AL197" i="1"/>
  <c r="AL181" i="1"/>
  <c r="AL154" i="1"/>
  <c r="AL143" i="1"/>
  <c r="AL141" i="1"/>
  <c r="AL144" i="1"/>
  <c r="AL132" i="1"/>
  <c r="AL134" i="1"/>
  <c r="AL125" i="1"/>
  <c r="AL122" i="1"/>
  <c r="AL120" i="1"/>
  <c r="AL117" i="1"/>
  <c r="AL114" i="1"/>
  <c r="AL113" i="1"/>
  <c r="AL112" i="1"/>
  <c r="AL111" i="1"/>
  <c r="AL108" i="1"/>
  <c r="AL107" i="1"/>
  <c r="AL106" i="1"/>
  <c r="AL105" i="1"/>
  <c r="AL102" i="1"/>
  <c r="AL101" i="1"/>
  <c r="AL100" i="1"/>
  <c r="AL99" i="1"/>
  <c r="AL95" i="1"/>
  <c r="AL91" i="1"/>
  <c r="AL90" i="1"/>
  <c r="AL89" i="1"/>
  <c r="AL79" i="1"/>
  <c r="AL81" i="1"/>
  <c r="AL82" i="1"/>
  <c r="AL83" i="1"/>
  <c r="AL86" i="1"/>
  <c r="AL78" i="1"/>
  <c r="AL74" i="1"/>
  <c r="AL73" i="1"/>
  <c r="AL70" i="1"/>
  <c r="AL69" i="1"/>
  <c r="AL66" i="1"/>
  <c r="AL67" i="1"/>
  <c r="AL65" i="1"/>
  <c r="AL44" i="1"/>
  <c r="AL45" i="1"/>
  <c r="AL43" i="1"/>
  <c r="AL42" i="1"/>
  <c r="AL41" i="1"/>
  <c r="AL40" i="1"/>
  <c r="AL39" i="1"/>
  <c r="AL38" i="1"/>
  <c r="AL37" i="1"/>
  <c r="AL30" i="1"/>
  <c r="AJ26" i="7" s="1"/>
  <c r="AL28" i="1"/>
  <c r="AJ24" i="7" s="1"/>
  <c r="AL27" i="1"/>
  <c r="AJ23" i="7" s="1"/>
  <c r="AL26" i="1"/>
  <c r="AJ22" i="7" s="1"/>
  <c r="AL24" i="1"/>
  <c r="AJ20" i="7" s="1"/>
  <c r="AL22" i="1"/>
  <c r="AJ18" i="7" s="1"/>
  <c r="AL18" i="1"/>
  <c r="AL16" i="1"/>
  <c r="AJ15" i="7" s="1"/>
  <c r="AL14" i="1"/>
  <c r="AJ14" i="7" s="1"/>
  <c r="AL13" i="1"/>
  <c r="AJ13" i="7" s="1"/>
  <c r="AL11" i="1"/>
  <c r="AJ11" i="7" s="1"/>
  <c r="BG11" i="1"/>
  <c r="BE11" i="7" s="1"/>
  <c r="AL10" i="1"/>
  <c r="AJ10" i="7" s="1"/>
  <c r="AM40" i="2"/>
  <c r="O57" i="1"/>
  <c r="AL10" i="2" l="1"/>
  <c r="U10" i="2"/>
  <c r="G10" i="2"/>
  <c r="BA20" i="2"/>
  <c r="AL21" i="1"/>
  <c r="AJ17" i="7" s="1"/>
  <c r="AJ16" i="7"/>
  <c r="AP21" i="1"/>
  <c r="AN17" i="7" s="1"/>
  <c r="AN16" i="7"/>
  <c r="AB21" i="1"/>
  <c r="Y17" i="7"/>
  <c r="AA201" i="1"/>
  <c r="H37" i="6"/>
  <c r="H16" i="6"/>
  <c r="H9" i="6"/>
  <c r="H14" i="6"/>
  <c r="H10" i="6"/>
  <c r="H30" i="6"/>
  <c r="H17" i="6"/>
  <c r="H8" i="6"/>
  <c r="H25" i="6"/>
  <c r="H40" i="6"/>
  <c r="H12" i="6"/>
  <c r="H11" i="6"/>
  <c r="H15" i="6"/>
  <c r="H24" i="6"/>
  <c r="H39" i="6"/>
  <c r="H2" i="6"/>
  <c r="H5" i="6"/>
  <c r="H4" i="6"/>
  <c r="H3" i="6"/>
  <c r="BB49" i="1"/>
  <c r="I49" i="1"/>
  <c r="U208" i="1"/>
  <c r="U53" i="1"/>
  <c r="U52" i="1"/>
  <c r="I53" i="1"/>
  <c r="F52" i="1"/>
  <c r="F53" i="1"/>
  <c r="I52" i="1"/>
  <c r="BD199" i="1"/>
  <c r="D53" i="1"/>
  <c r="D52" i="1"/>
  <c r="BD148" i="1"/>
  <c r="J25" i="2"/>
  <c r="BD100" i="1"/>
  <c r="BD80" i="1"/>
  <c r="BD29" i="1"/>
  <c r="BB25" i="7" s="1"/>
  <c r="BH7" i="1"/>
  <c r="BH135" i="1"/>
  <c r="BH17" i="1"/>
  <c r="B106" i="2"/>
  <c r="AE280" i="1"/>
  <c r="J211" i="1"/>
  <c r="J198" i="1"/>
  <c r="J199" i="1"/>
  <c r="J202" i="1"/>
  <c r="K184" i="1"/>
  <c r="K92" i="1"/>
  <c r="J53" i="1"/>
  <c r="K33" i="1"/>
  <c r="K20" i="1"/>
  <c r="J155" i="1"/>
  <c r="K32" i="1"/>
  <c r="J49" i="1"/>
  <c r="K29" i="1"/>
  <c r="I25" i="7" s="1"/>
  <c r="K190" i="1"/>
  <c r="K48" i="1"/>
  <c r="K185" i="1"/>
  <c r="J54" i="1"/>
  <c r="J23" i="1"/>
  <c r="H19" i="7" s="1"/>
  <c r="J185" i="1"/>
  <c r="J46" i="1"/>
  <c r="J156" i="1"/>
  <c r="K59" i="1"/>
  <c r="K52" i="1"/>
  <c r="J33" i="1"/>
  <c r="J20" i="1"/>
  <c r="J59" i="1"/>
  <c r="J52" i="1"/>
  <c r="K19" i="1"/>
  <c r="K17" i="1"/>
  <c r="J135" i="1"/>
  <c r="K54" i="1"/>
  <c r="J25" i="1"/>
  <c r="H21" i="7" s="1"/>
  <c r="J17" i="1"/>
  <c r="K133" i="1"/>
  <c r="K46" i="1"/>
  <c r="K15" i="1"/>
  <c r="K57" i="1" s="1"/>
  <c r="K53" i="1"/>
  <c r="J15" i="1"/>
  <c r="J57" i="1" s="1"/>
  <c r="K151" i="1"/>
  <c r="K49" i="1"/>
  <c r="J32" i="1"/>
  <c r="J19" i="1"/>
  <c r="K135" i="1"/>
  <c r="K132" i="1"/>
  <c r="AE7" i="1"/>
  <c r="AE52" i="1"/>
  <c r="AE184" i="1"/>
  <c r="AE59" i="1"/>
  <c r="AE49" i="1"/>
  <c r="AE15" i="1"/>
  <c r="AE57" i="1" s="1"/>
  <c r="AE53" i="1"/>
  <c r="AE185" i="1"/>
  <c r="AE300" i="1"/>
  <c r="AE151" i="1"/>
  <c r="AE17" i="1"/>
  <c r="AE54" i="1"/>
  <c r="AE201" i="1"/>
  <c r="AE19" i="1"/>
  <c r="AE20" i="1"/>
  <c r="AE156" i="1"/>
  <c r="AE46" i="1"/>
  <c r="AK287" i="1"/>
  <c r="AL287" i="1" s="1"/>
  <c r="AG98" i="2"/>
  <c r="AH98" i="2" s="1"/>
  <c r="AK146" i="1"/>
  <c r="AL146" i="1" s="1"/>
  <c r="AK211" i="1"/>
  <c r="AL211" i="1" s="1"/>
  <c r="AK204" i="1"/>
  <c r="AL204" i="1" s="1"/>
  <c r="AG99" i="2"/>
  <c r="AH99" i="2" s="1"/>
  <c r="AG97" i="2"/>
  <c r="AH97" i="2" s="1"/>
  <c r="AK194" i="1"/>
  <c r="AL194" i="1" s="1"/>
  <c r="AI190" i="1"/>
  <c r="B36" i="2"/>
  <c r="B88" i="2"/>
  <c r="B104" i="2"/>
  <c r="BA280" i="1"/>
  <c r="S20" i="2"/>
  <c r="W20" i="2"/>
  <c r="AT280" i="1"/>
  <c r="V80" i="1"/>
  <c r="V29" i="1"/>
  <c r="T25" i="7" s="1"/>
  <c r="G49" i="1"/>
  <c r="BG49" i="1"/>
  <c r="AY49" i="1"/>
  <c r="AQ49" i="1"/>
  <c r="AI49" i="1"/>
  <c r="AB49" i="1"/>
  <c r="T49" i="1"/>
  <c r="L49" i="1"/>
  <c r="AX49" i="1"/>
  <c r="AH49" i="1"/>
  <c r="S49" i="1"/>
  <c r="BF49" i="1"/>
  <c r="AP49" i="1"/>
  <c r="AA49" i="1"/>
  <c r="BE49" i="1"/>
  <c r="AW49" i="1"/>
  <c r="AO49" i="1"/>
  <c r="AG49" i="1"/>
  <c r="Z49" i="1"/>
  <c r="R49" i="1"/>
  <c r="AV49" i="1"/>
  <c r="AF49" i="1"/>
  <c r="Q49" i="1"/>
  <c r="BD49" i="1"/>
  <c r="AN49" i="1"/>
  <c r="Y49" i="1"/>
  <c r="BC49" i="1"/>
  <c r="AU49" i="1"/>
  <c r="AM49" i="1"/>
  <c r="X49" i="1"/>
  <c r="P49" i="1"/>
  <c r="H49" i="1"/>
  <c r="AR49" i="1"/>
  <c r="U49" i="1"/>
  <c r="AT49" i="1"/>
  <c r="AL49" i="1"/>
  <c r="W49" i="1"/>
  <c r="O49" i="1"/>
  <c r="F49" i="1"/>
  <c r="AJ49" i="1"/>
  <c r="M49" i="1"/>
  <c r="AS49" i="1"/>
  <c r="AK49" i="1"/>
  <c r="AD49" i="1"/>
  <c r="V49" i="1"/>
  <c r="N49" i="1"/>
  <c r="AZ49" i="1"/>
  <c r="AC49" i="1"/>
  <c r="D49" i="1"/>
  <c r="G199" i="1"/>
  <c r="Q54" i="1"/>
  <c r="Q52" i="1"/>
  <c r="R407" i="1"/>
  <c r="R84" i="1"/>
  <c r="R47" i="1"/>
  <c r="Q47" i="1"/>
  <c r="R15" i="1"/>
  <c r="R57" i="1" s="1"/>
  <c r="Q15" i="1"/>
  <c r="Q57" i="1" s="1"/>
  <c r="R61" i="1"/>
  <c r="Q61" i="1"/>
  <c r="R20" i="1"/>
  <c r="Q53" i="1"/>
  <c r="Q17" i="1"/>
  <c r="Q407" i="1"/>
  <c r="Q84" i="1"/>
  <c r="R46" i="1"/>
  <c r="Q46" i="1"/>
  <c r="R12" i="1"/>
  <c r="P12" i="7" s="1"/>
  <c r="Q12" i="1"/>
  <c r="O12" i="7" s="1"/>
  <c r="R394" i="1"/>
  <c r="Q300" i="1"/>
  <c r="R100" i="1"/>
  <c r="Q100" i="1"/>
  <c r="R19" i="1"/>
  <c r="R17" i="1"/>
  <c r="R300" i="1"/>
  <c r="R32" i="1"/>
  <c r="Q32" i="1"/>
  <c r="Q394" i="1"/>
  <c r="R54" i="1"/>
  <c r="Q20" i="1"/>
  <c r="R53" i="1"/>
  <c r="Q19" i="1"/>
  <c r="R52" i="1"/>
  <c r="R280" i="1"/>
  <c r="Q280" i="1"/>
  <c r="G17" i="2"/>
  <c r="G61" i="2"/>
  <c r="G58" i="2"/>
  <c r="G25" i="2"/>
  <c r="G18" i="2"/>
  <c r="G16" i="2"/>
  <c r="G31" i="2"/>
  <c r="G27" i="2"/>
  <c r="G33" i="2"/>
  <c r="AJ280" i="1"/>
  <c r="I84" i="1"/>
  <c r="BA54" i="1"/>
  <c r="AS54" i="1"/>
  <c r="AK54" i="1"/>
  <c r="AL54" i="1" s="1"/>
  <c r="AD54" i="1"/>
  <c r="V54" i="1"/>
  <c r="M54" i="1"/>
  <c r="D54" i="1"/>
  <c r="AZ54" i="1"/>
  <c r="AR54" i="1"/>
  <c r="AJ54" i="1"/>
  <c r="AC54" i="1"/>
  <c r="U54" i="1"/>
  <c r="L54" i="1"/>
  <c r="BG54" i="1"/>
  <c r="AY54" i="1"/>
  <c r="AQ54" i="1"/>
  <c r="AI54" i="1"/>
  <c r="AB54" i="1"/>
  <c r="T54" i="1"/>
  <c r="BF54" i="1"/>
  <c r="AX54" i="1"/>
  <c r="AP54" i="1"/>
  <c r="AH54" i="1"/>
  <c r="AA54" i="1"/>
  <c r="S54" i="1"/>
  <c r="BE54" i="1"/>
  <c r="AW54" i="1"/>
  <c r="AO54" i="1"/>
  <c r="AG54" i="1"/>
  <c r="Z54" i="1"/>
  <c r="I54" i="1"/>
  <c r="BD54" i="1"/>
  <c r="AV54" i="1"/>
  <c r="AN54" i="1"/>
  <c r="AF54" i="1"/>
  <c r="Y54" i="1"/>
  <c r="P54" i="1"/>
  <c r="H54" i="1"/>
  <c r="BC54" i="1"/>
  <c r="AU54" i="1"/>
  <c r="AM54" i="1"/>
  <c r="X54" i="1"/>
  <c r="O54" i="1"/>
  <c r="G54" i="1"/>
  <c r="BB54" i="1"/>
  <c r="AT54" i="1"/>
  <c r="W54" i="1"/>
  <c r="N54" i="1"/>
  <c r="F54" i="1"/>
  <c r="I32" i="1"/>
  <c r="N20" i="1"/>
  <c r="W20" i="1"/>
  <c r="AL20" i="1"/>
  <c r="AT20" i="1"/>
  <c r="BB20" i="1"/>
  <c r="BA20" i="1"/>
  <c r="D20" i="1"/>
  <c r="I20" i="1"/>
  <c r="O20" i="1"/>
  <c r="X20" i="1"/>
  <c r="AM20" i="1"/>
  <c r="AU20" i="1"/>
  <c r="BC20" i="1"/>
  <c r="AS20" i="1"/>
  <c r="G20" i="1"/>
  <c r="P20" i="1"/>
  <c r="Y20" i="1"/>
  <c r="AF20" i="1"/>
  <c r="AN20" i="1"/>
  <c r="AV20" i="1"/>
  <c r="BD20" i="1"/>
  <c r="AK20" i="1"/>
  <c r="H20" i="1"/>
  <c r="Z20" i="1"/>
  <c r="AG20" i="1"/>
  <c r="AO20" i="1"/>
  <c r="AW20" i="1"/>
  <c r="BE20" i="1"/>
  <c r="AD20" i="1"/>
  <c r="S20" i="1"/>
  <c r="AA20" i="1"/>
  <c r="AH20" i="1"/>
  <c r="AP20" i="1"/>
  <c r="AX20" i="1"/>
  <c r="BF20" i="1"/>
  <c r="V20" i="1"/>
  <c r="T20" i="1"/>
  <c r="AB20" i="1"/>
  <c r="AI20" i="1"/>
  <c r="AQ20" i="1"/>
  <c r="AY20" i="1"/>
  <c r="BG20" i="1"/>
  <c r="M20" i="1"/>
  <c r="L20" i="1"/>
  <c r="U20" i="1"/>
  <c r="AC20" i="1"/>
  <c r="AJ20" i="1"/>
  <c r="AR20" i="1"/>
  <c r="AZ20" i="1"/>
  <c r="F20" i="1"/>
  <c r="AB67" i="1"/>
  <c r="M194" i="1"/>
  <c r="L185" i="1"/>
  <c r="G184" i="1"/>
  <c r="BA185" i="1"/>
  <c r="AS185" i="1"/>
  <c r="AK185" i="1"/>
  <c r="AC185" i="1"/>
  <c r="BF184" i="1"/>
  <c r="AX184" i="1"/>
  <c r="AP184" i="1"/>
  <c r="AH184" i="1"/>
  <c r="Z184" i="1"/>
  <c r="AN177" i="1"/>
  <c r="AP163" i="1"/>
  <c r="AR176" i="1"/>
  <c r="AR168" i="1"/>
  <c r="AI183" i="1"/>
  <c r="AH171" i="1"/>
  <c r="AA183" i="1"/>
  <c r="AA175" i="1"/>
  <c r="BD153" i="1"/>
  <c r="AN147" i="1"/>
  <c r="AU148" i="1"/>
  <c r="AU143" i="1"/>
  <c r="BF146" i="1"/>
  <c r="BD142" i="1"/>
  <c r="AT135" i="1"/>
  <c r="BF151" i="1"/>
  <c r="AX151" i="1"/>
  <c r="AP151" i="1"/>
  <c r="AH146" i="1"/>
  <c r="AA132" i="1"/>
  <c r="AA153" i="1"/>
  <c r="AH151" i="1"/>
  <c r="Z151" i="1"/>
  <c r="O151" i="1"/>
  <c r="G151" i="1"/>
  <c r="T106" i="1"/>
  <c r="AA106" i="1"/>
  <c r="AH100" i="1"/>
  <c r="AA80" i="1"/>
  <c r="G211" i="1"/>
  <c r="F184" i="1"/>
  <c r="AZ185" i="1"/>
  <c r="AR185" i="1"/>
  <c r="AJ185" i="1"/>
  <c r="AB185" i="1"/>
  <c r="BE184" i="1"/>
  <c r="AW184" i="1"/>
  <c r="AO184" i="1"/>
  <c r="AG184" i="1"/>
  <c r="Y184" i="1"/>
  <c r="O184" i="1"/>
  <c r="AN175" i="1"/>
  <c r="AR183" i="1"/>
  <c r="AR175" i="1"/>
  <c r="AR167" i="1"/>
  <c r="AH183" i="1"/>
  <c r="AH170" i="1"/>
  <c r="AA182" i="1"/>
  <c r="AA174" i="1"/>
  <c r="AU153" i="1"/>
  <c r="AO146" i="1"/>
  <c r="AT148" i="1"/>
  <c r="AT143" i="1"/>
  <c r="BF145" i="1"/>
  <c r="BG135" i="1"/>
  <c r="AU132" i="1"/>
  <c r="BE151" i="1"/>
  <c r="AW151" i="1"/>
  <c r="AO151" i="1"/>
  <c r="AH145" i="1"/>
  <c r="AD149" i="1"/>
  <c r="AA135" i="1"/>
  <c r="AG151" i="1"/>
  <c r="Y151" i="1"/>
  <c r="N151" i="1"/>
  <c r="F151" i="1"/>
  <c r="S106" i="1"/>
  <c r="AH106" i="1"/>
  <c r="AU67" i="1"/>
  <c r="AU61" i="1"/>
  <c r="AK59" i="1"/>
  <c r="AL59" i="1" s="1"/>
  <c r="AJ15" i="1"/>
  <c r="AJ57" i="1" s="1"/>
  <c r="BD149" i="1"/>
  <c r="AH149" i="1"/>
  <c r="P135" i="1"/>
  <c r="AO106" i="1"/>
  <c r="AR74" i="1"/>
  <c r="AJ59" i="1"/>
  <c r="AJ156" i="1"/>
  <c r="AJ159" i="1"/>
  <c r="AN135" i="1"/>
  <c r="AD143" i="1"/>
  <c r="AC151" i="1"/>
  <c r="AH92" i="1"/>
  <c r="AJ52" i="1"/>
  <c r="O185" i="1"/>
  <c r="AZ184" i="1"/>
  <c r="AN183" i="1"/>
  <c r="AI180" i="1"/>
  <c r="BF148" i="1"/>
  <c r="AZ151" i="1"/>
  <c r="AD135" i="1"/>
  <c r="S151" i="1"/>
  <c r="AU80" i="1"/>
  <c r="AJ47" i="1"/>
  <c r="H184" i="1"/>
  <c r="AY184" i="1"/>
  <c r="AN182" i="1"/>
  <c r="AJ183" i="1"/>
  <c r="AA176" i="1"/>
  <c r="AT145" i="1"/>
  <c r="BD143" i="1"/>
  <c r="BG151" i="1"/>
  <c r="AG153" i="1"/>
  <c r="AA151" i="1"/>
  <c r="F211" i="1"/>
  <c r="BG185" i="1"/>
  <c r="AY185" i="1"/>
  <c r="AQ185" i="1"/>
  <c r="AI185" i="1"/>
  <c r="AA185" i="1"/>
  <c r="BD184" i="1"/>
  <c r="AV184" i="1"/>
  <c r="AN184" i="1"/>
  <c r="AF184" i="1"/>
  <c r="X184" i="1"/>
  <c r="N184" i="1"/>
  <c r="AN174" i="1"/>
  <c r="AR182" i="1"/>
  <c r="AR174" i="1"/>
  <c r="AR166" i="1"/>
  <c r="AJ182" i="1"/>
  <c r="AH177" i="1"/>
  <c r="AJ163" i="1"/>
  <c r="AA181" i="1"/>
  <c r="AA173" i="1"/>
  <c r="AT153" i="1"/>
  <c r="AN146" i="1"/>
  <c r="AU147" i="1"/>
  <c r="AU142" i="1"/>
  <c r="BF135" i="1"/>
  <c r="AT132" i="1"/>
  <c r="BD151" i="1"/>
  <c r="AV151" i="1"/>
  <c r="AH132" i="1"/>
  <c r="AD147" i="1"/>
  <c r="AA143" i="1"/>
  <c r="AN151" i="1"/>
  <c r="AF151" i="1"/>
  <c r="X151" i="1"/>
  <c r="M151" i="1"/>
  <c r="AC100" i="1"/>
  <c r="AU59" i="1"/>
  <c r="AJ7" i="1"/>
  <c r="AA163" i="1"/>
  <c r="BD146" i="1"/>
  <c r="AS151" i="1"/>
  <c r="AI153" i="1"/>
  <c r="T151" i="1"/>
  <c r="AD114" i="1"/>
  <c r="AK47" i="1"/>
  <c r="AL47" i="1" s="1"/>
  <c r="AU185" i="1"/>
  <c r="AJ184" i="1"/>
  <c r="AN170" i="1"/>
  <c r="AR161" i="1"/>
  <c r="AA177" i="1"/>
  <c r="AU145" i="1"/>
  <c r="AO132" i="1"/>
  <c r="AH142" i="1"/>
  <c r="AJ151" i="1"/>
  <c r="I151" i="1"/>
  <c r="AU100" i="1"/>
  <c r="AA184" i="1"/>
  <c r="AR169" i="1"/>
  <c r="AH159" i="1"/>
  <c r="AT149" i="1"/>
  <c r="BF147" i="1"/>
  <c r="AY151" i="1"/>
  <c r="AH147" i="1"/>
  <c r="AI151" i="1"/>
  <c r="T185" i="1"/>
  <c r="I185" i="1"/>
  <c r="BF185" i="1"/>
  <c r="AX185" i="1"/>
  <c r="AP185" i="1"/>
  <c r="AH185" i="1"/>
  <c r="Z185" i="1"/>
  <c r="BC184" i="1"/>
  <c r="AU184" i="1"/>
  <c r="AM184" i="1"/>
  <c r="W184" i="1"/>
  <c r="M184" i="1"/>
  <c r="AN173" i="1"/>
  <c r="AR181" i="1"/>
  <c r="AR173" i="1"/>
  <c r="AR165" i="1"/>
  <c r="AI182" i="1"/>
  <c r="AH176" i="1"/>
  <c r="AI163" i="1"/>
  <c r="AA180" i="1"/>
  <c r="AA171" i="1"/>
  <c r="AO145" i="1"/>
  <c r="AT147" i="1"/>
  <c r="AT142" i="1"/>
  <c r="BE135" i="1"/>
  <c r="AP135" i="1"/>
  <c r="BC151" i="1"/>
  <c r="AU151" i="1"/>
  <c r="AH135" i="1"/>
  <c r="AK153" i="1"/>
  <c r="AL153" i="1" s="1"/>
  <c r="AD146" i="1"/>
  <c r="AA142" i="1"/>
  <c r="AM151" i="1"/>
  <c r="V151" i="1"/>
  <c r="L151" i="1"/>
  <c r="AH114" i="1"/>
  <c r="AU106" i="1"/>
  <c r="AB100" i="1"/>
  <c r="AJ72" i="1"/>
  <c r="AH67" i="1"/>
  <c r="AU47" i="1"/>
  <c r="AI59" i="1"/>
  <c r="BD185" i="1"/>
  <c r="AN185" i="1"/>
  <c r="X185" i="1"/>
  <c r="AS184" i="1"/>
  <c r="AC184" i="1"/>
  <c r="AR179" i="1"/>
  <c r="AR163" i="1"/>
  <c r="AH174" i="1"/>
  <c r="AA178" i="1"/>
  <c r="AO143" i="1"/>
  <c r="BF149" i="1"/>
  <c r="BA151" i="1"/>
  <c r="AH143" i="1"/>
  <c r="AK151" i="1"/>
  <c r="AR127" i="1"/>
  <c r="AH72" i="1"/>
  <c r="AO59" i="1"/>
  <c r="BC185" i="1"/>
  <c r="W185" i="1"/>
  <c r="AB184" i="1"/>
  <c r="AR178" i="1"/>
  <c r="AH173" i="1"/>
  <c r="AA159" i="1"/>
  <c r="BD145" i="1"/>
  <c r="AR151" i="1"/>
  <c r="AA147" i="1"/>
  <c r="BF61" i="1"/>
  <c r="BB185" i="1"/>
  <c r="AL185" i="1"/>
  <c r="AD185" i="1"/>
  <c r="BG184" i="1"/>
  <c r="AQ184" i="1"/>
  <c r="S184" i="1"/>
  <c r="AR177" i="1"/>
  <c r="AH180" i="1"/>
  <c r="BF153" i="1"/>
  <c r="S185" i="1"/>
  <c r="H185" i="1"/>
  <c r="BE185" i="1"/>
  <c r="AW185" i="1"/>
  <c r="AO185" i="1"/>
  <c r="AG185" i="1"/>
  <c r="Y185" i="1"/>
  <c r="BB184" i="1"/>
  <c r="AT184" i="1"/>
  <c r="AL184" i="1"/>
  <c r="AD184" i="1"/>
  <c r="V184" i="1"/>
  <c r="L184" i="1"/>
  <c r="AN172" i="1"/>
  <c r="AR180" i="1"/>
  <c r="AR172" i="1"/>
  <c r="AR164" i="1"/>
  <c r="AH182" i="1"/>
  <c r="AH175" i="1"/>
  <c r="AH163" i="1"/>
  <c r="AA179" i="1"/>
  <c r="AA170" i="1"/>
  <c r="AN149" i="1"/>
  <c r="AN145" i="1"/>
  <c r="AU146" i="1"/>
  <c r="BF143" i="1"/>
  <c r="BD147" i="1"/>
  <c r="BD135" i="1"/>
  <c r="BB151" i="1"/>
  <c r="AT151" i="1"/>
  <c r="AG135" i="1"/>
  <c r="AJ153" i="1"/>
  <c r="AD145" i="1"/>
  <c r="AA146" i="1"/>
  <c r="AL151" i="1"/>
  <c r="AD151" i="1"/>
  <c r="U151" i="1"/>
  <c r="AR128" i="1"/>
  <c r="AH112" i="1"/>
  <c r="BF100" i="1"/>
  <c r="AA100" i="1"/>
  <c r="AI72" i="1"/>
  <c r="AF67" i="1"/>
  <c r="AH59" i="1"/>
  <c r="AJ53" i="1"/>
  <c r="G185" i="1"/>
  <c r="AV185" i="1"/>
  <c r="AF185" i="1"/>
  <c r="BA184" i="1"/>
  <c r="AK184" i="1"/>
  <c r="U184" i="1"/>
  <c r="AN171" i="1"/>
  <c r="AR171" i="1"/>
  <c r="AJ180" i="1"/>
  <c r="AO149" i="1"/>
  <c r="AT146" i="1"/>
  <c r="BF132" i="1"/>
  <c r="AA145" i="1"/>
  <c r="AA67" i="1"/>
  <c r="F185" i="1"/>
  <c r="AM185" i="1"/>
  <c r="AR184" i="1"/>
  <c r="T184" i="1"/>
  <c r="AR170" i="1"/>
  <c r="AI159" i="1"/>
  <c r="AU149" i="1"/>
  <c r="BD132" i="1"/>
  <c r="AH153" i="1"/>
  <c r="AB151" i="1"/>
  <c r="AR126" i="1"/>
  <c r="AG74" i="1"/>
  <c r="AJ46" i="1"/>
  <c r="AT185" i="1"/>
  <c r="AI184" i="1"/>
  <c r="AN163" i="1"/>
  <c r="AH172" i="1"/>
  <c r="AO147" i="1"/>
  <c r="AU135" i="1"/>
  <c r="AQ151" i="1"/>
  <c r="AA149" i="1"/>
  <c r="AD132" i="1"/>
  <c r="AG72" i="1"/>
  <c r="AR125" i="1"/>
  <c r="AA112" i="1"/>
  <c r="AG73" i="1"/>
  <c r="P151" i="1"/>
  <c r="BF59" i="1"/>
  <c r="AH61" i="1"/>
  <c r="AJ300" i="1"/>
  <c r="H151" i="1"/>
  <c r="BD47" i="1"/>
  <c r="AJ19" i="1"/>
  <c r="AK61" i="1"/>
  <c r="AL61" i="1" s="1"/>
  <c r="AJ394" i="1"/>
  <c r="D60" i="1"/>
  <c r="I401" i="1"/>
  <c r="I184" i="1"/>
  <c r="I211" i="1"/>
  <c r="N10" i="1"/>
  <c r="L10" i="7" s="1"/>
  <c r="J32" i="2"/>
  <c r="J33" i="2"/>
  <c r="I156" i="1"/>
  <c r="L108" i="1"/>
  <c r="L106" i="1"/>
  <c r="J31" i="2"/>
  <c r="I203" i="1"/>
  <c r="I199" i="1"/>
  <c r="I190" i="1"/>
  <c r="G80" i="2"/>
  <c r="G77" i="2"/>
  <c r="B31" i="2"/>
  <c r="B46" i="2"/>
  <c r="B48" i="2"/>
  <c r="B16" i="2"/>
  <c r="AS280" i="1"/>
  <c r="S71" i="2"/>
  <c r="P20" i="2"/>
  <c r="AP20" i="2"/>
  <c r="AW280" i="1"/>
  <c r="R10" i="2"/>
  <c r="S280" i="1"/>
  <c r="H10" i="2"/>
  <c r="B42" i="2"/>
  <c r="B63" i="2"/>
  <c r="AF280" i="1"/>
  <c r="H20" i="2"/>
  <c r="Q25" i="2"/>
  <c r="I280" i="1"/>
  <c r="J280" i="1"/>
  <c r="M280" i="1"/>
  <c r="B30" i="2"/>
  <c r="AY20" i="2"/>
  <c r="AZ20" i="2"/>
  <c r="B45" i="2"/>
  <c r="B47" i="2"/>
  <c r="Q63" i="2"/>
  <c r="B96" i="2"/>
  <c r="B21" i="2"/>
  <c r="AD20" i="2"/>
  <c r="Z280" i="1"/>
  <c r="AM280" i="1"/>
  <c r="M20" i="2"/>
  <c r="AR10" i="2"/>
  <c r="Q62" i="2"/>
  <c r="L75" i="2"/>
  <c r="BE280" i="1"/>
  <c r="AE40" i="2"/>
  <c r="AV10" i="2"/>
  <c r="B84" i="2"/>
  <c r="S58" i="2"/>
  <c r="B90" i="2"/>
  <c r="B85" i="2"/>
  <c r="AX10" i="2"/>
  <c r="B41" i="2"/>
  <c r="AK10" i="2"/>
  <c r="H57" i="2"/>
  <c r="AU10" i="2"/>
  <c r="I57" i="2"/>
  <c r="BB20" i="2"/>
  <c r="B79" i="2"/>
  <c r="B50" i="2"/>
  <c r="Q58" i="2"/>
  <c r="K280" i="1"/>
  <c r="B18" i="2"/>
  <c r="B33" i="2"/>
  <c r="B75" i="2"/>
  <c r="BD20" i="2"/>
  <c r="B94" i="2"/>
  <c r="BC10" i="2"/>
  <c r="AE20" i="2"/>
  <c r="Q57" i="2"/>
  <c r="B19" i="2"/>
  <c r="B25" i="2"/>
  <c r="Q60" i="2"/>
  <c r="K20" i="2"/>
  <c r="B60" i="2"/>
  <c r="AR20" i="2"/>
  <c r="AM20" i="2"/>
  <c r="B10" i="2"/>
  <c r="B49" i="2"/>
  <c r="B15" i="2"/>
  <c r="O280" i="1"/>
  <c r="S40" i="2"/>
  <c r="S67" i="2"/>
  <c r="AN20" i="2"/>
  <c r="J20" i="2"/>
  <c r="S62" i="2"/>
  <c r="BC20" i="2"/>
  <c r="B43" i="2"/>
  <c r="B86" i="2"/>
  <c r="M10" i="2"/>
  <c r="E10" i="2"/>
  <c r="AH40" i="2"/>
  <c r="B103" i="2"/>
  <c r="E25" i="2"/>
  <c r="B97" i="2"/>
  <c r="AI10" i="2"/>
  <c r="B44" i="2"/>
  <c r="B101" i="2"/>
  <c r="G182" i="1"/>
  <c r="Q35" i="2"/>
  <c r="AX280" i="1"/>
  <c r="T10" i="2"/>
  <c r="Z40" i="2"/>
  <c r="B27" i="2"/>
  <c r="BB280" i="1"/>
  <c r="BB10" i="2"/>
  <c r="AU25" i="2"/>
  <c r="W280" i="1"/>
  <c r="B108" i="2"/>
  <c r="AO20" i="2"/>
  <c r="AT20" i="2"/>
  <c r="V20" i="2"/>
  <c r="K35" i="2"/>
  <c r="AG280" i="1"/>
  <c r="AU40" i="2"/>
  <c r="B107" i="2"/>
  <c r="B76" i="2"/>
  <c r="D25" i="2"/>
  <c r="B70" i="2"/>
  <c r="Q10" i="2"/>
  <c r="S57" i="2"/>
  <c r="O20" i="2"/>
  <c r="AD10" i="2"/>
  <c r="BG280" i="1"/>
  <c r="L83" i="2"/>
  <c r="E20" i="2"/>
  <c r="AB10" i="2"/>
  <c r="B29" i="2"/>
  <c r="AN280" i="1"/>
  <c r="AB280" i="1"/>
  <c r="AI25" i="2"/>
  <c r="B82" i="2"/>
  <c r="E90" i="2"/>
  <c r="AV20" i="2"/>
  <c r="N20" i="2"/>
  <c r="S25" i="2"/>
  <c r="S69" i="2"/>
  <c r="AK20" i="2"/>
  <c r="AT10" i="2"/>
  <c r="Q81" i="2"/>
  <c r="T40" i="2"/>
  <c r="AJ10" i="2"/>
  <c r="F25" i="2"/>
  <c r="AP10" i="2"/>
  <c r="AH280" i="1"/>
  <c r="AA280" i="1"/>
  <c r="N25" i="2"/>
  <c r="E71" i="2"/>
  <c r="B12" i="2"/>
  <c r="B109" i="2"/>
  <c r="AD280" i="1"/>
  <c r="T280" i="1"/>
  <c r="B57" i="2"/>
  <c r="B14" i="2"/>
  <c r="B89" i="2"/>
  <c r="B71" i="2"/>
  <c r="AZ280" i="1"/>
  <c r="W10" i="2"/>
  <c r="Q61" i="2"/>
  <c r="B102" i="2"/>
  <c r="AC280" i="1"/>
  <c r="BD280" i="1"/>
  <c r="BD10" i="2"/>
  <c r="V10" i="2"/>
  <c r="B99" i="2"/>
  <c r="B28" i="2"/>
  <c r="B78" i="2"/>
  <c r="F10" i="2"/>
  <c r="I10" i="2"/>
  <c r="H280" i="1"/>
  <c r="AU280" i="1"/>
  <c r="AM10" i="2"/>
  <c r="B77" i="2"/>
  <c r="AK280" i="1"/>
  <c r="AL280" i="1" s="1"/>
  <c r="AI280" i="1"/>
  <c r="B56" i="2"/>
  <c r="B58" i="2"/>
  <c r="AP280" i="1"/>
  <c r="AB20" i="2"/>
  <c r="BD35" i="2"/>
  <c r="S61" i="2"/>
  <c r="B40" i="2"/>
  <c r="AQ280" i="1"/>
  <c r="AQ101" i="2"/>
  <c r="B98" i="2"/>
  <c r="AE10" i="2"/>
  <c r="B105" i="2"/>
  <c r="AY280" i="1"/>
  <c r="B32" i="2"/>
  <c r="AV25" i="2"/>
  <c r="M163" i="1"/>
  <c r="S65" i="2"/>
  <c r="V280" i="1"/>
  <c r="B59" i="2"/>
  <c r="P280" i="1"/>
  <c r="B26" i="2"/>
  <c r="U280" i="1"/>
  <c r="B34" i="2"/>
  <c r="W40" i="2"/>
  <c r="F280" i="1"/>
  <c r="Y280" i="1"/>
  <c r="S66" i="2"/>
  <c r="AU20" i="2"/>
  <c r="S10" i="2"/>
  <c r="B11" i="2"/>
  <c r="B95" i="2"/>
  <c r="F40" i="2"/>
  <c r="AV280" i="1"/>
  <c r="B83" i="2"/>
  <c r="AW20" i="2"/>
  <c r="AX20" i="2"/>
  <c r="Z20" i="2"/>
  <c r="I20" i="2"/>
  <c r="AM25" i="2"/>
  <c r="B80" i="2"/>
  <c r="B20" i="2"/>
  <c r="B35" i="2" s="1"/>
  <c r="B13" i="2"/>
  <c r="B61" i="2"/>
  <c r="B17" i="2"/>
  <c r="AE25" i="2"/>
  <c r="D20" i="2"/>
  <c r="G155" i="1"/>
  <c r="Z10" i="2"/>
  <c r="AJ25" i="2"/>
  <c r="J10" i="2"/>
  <c r="N10" i="2"/>
  <c r="BF280" i="1"/>
  <c r="L280" i="1"/>
  <c r="B87" i="2"/>
  <c r="BC280" i="1"/>
  <c r="Q20" i="2"/>
  <c r="G280" i="1"/>
  <c r="B67" i="2"/>
  <c r="G12" i="2"/>
  <c r="U20" i="2"/>
  <c r="B68" i="2"/>
  <c r="B69" i="2"/>
  <c r="B64" i="2"/>
  <c r="AO280" i="1"/>
  <c r="B65" i="2"/>
  <c r="B66" i="2"/>
  <c r="D158" i="1"/>
  <c r="D67" i="1"/>
  <c r="D65" i="1"/>
  <c r="D66" i="1"/>
  <c r="D154" i="1"/>
  <c r="D171" i="1"/>
  <c r="D177" i="1"/>
  <c r="D179" i="1"/>
  <c r="D155" i="1"/>
  <c r="D178" i="1"/>
  <c r="D162" i="1"/>
  <c r="D172" i="1"/>
  <c r="D180" i="1"/>
  <c r="D169" i="1"/>
  <c r="D173" i="1"/>
  <c r="D181" i="1"/>
  <c r="D149" i="1"/>
  <c r="D174" i="1"/>
  <c r="D182" i="1"/>
  <c r="D153" i="1"/>
  <c r="D175" i="1"/>
  <c r="D183" i="1"/>
  <c r="D152" i="1"/>
  <c r="D176" i="1"/>
  <c r="D184" i="1"/>
  <c r="AO53" i="1"/>
  <c r="L10" i="2"/>
  <c r="N21" i="1"/>
  <c r="L17" i="7" s="1"/>
  <c r="AH156" i="1"/>
  <c r="AW59" i="1"/>
  <c r="X147" i="1"/>
  <c r="BA53" i="1"/>
  <c r="D119" i="1"/>
  <c r="AL156" i="1"/>
  <c r="D141" i="1"/>
  <c r="D146" i="1"/>
  <c r="D161" i="1"/>
  <c r="AJ20" i="2"/>
  <c r="D43" i="1"/>
  <c r="X150" i="1"/>
  <c r="L23" i="1"/>
  <c r="J19" i="7" s="1"/>
  <c r="M15" i="1"/>
  <c r="M57" i="1" s="1"/>
  <c r="D122" i="1"/>
  <c r="AY17" i="1"/>
  <c r="AW12" i="1"/>
  <c r="AU12" i="7" s="1"/>
  <c r="BF300" i="1"/>
  <c r="D48" i="1"/>
  <c r="D63" i="1"/>
  <c r="AD19" i="1"/>
  <c r="T52" i="1"/>
  <c r="G33" i="1"/>
  <c r="AU300" i="1"/>
  <c r="AW241" i="1"/>
  <c r="M50" i="1"/>
  <c r="D56" i="1"/>
  <c r="N81" i="1"/>
  <c r="N162" i="1"/>
  <c r="X236" i="1"/>
  <c r="S85" i="1"/>
  <c r="I19" i="1"/>
  <c r="D134" i="1"/>
  <c r="F155" i="1"/>
  <c r="P17" i="1"/>
  <c r="AY53" i="1"/>
  <c r="BF15" i="1"/>
  <c r="BF57" i="1" s="1"/>
  <c r="L241" i="1"/>
  <c r="BB217" i="1"/>
  <c r="G202" i="1"/>
  <c r="G132" i="1"/>
  <c r="N70" i="1"/>
  <c r="AI156" i="1"/>
  <c r="AU52" i="1"/>
  <c r="AV19" i="1"/>
  <c r="AI53" i="1"/>
  <c r="BB59" i="1"/>
  <c r="D16" i="1"/>
  <c r="AW80" i="1"/>
  <c r="P46" i="1"/>
  <c r="AV52" i="1"/>
  <c r="D79" i="1"/>
  <c r="AF300" i="1"/>
  <c r="P19" i="1"/>
  <c r="I300" i="1"/>
  <c r="L142" i="1"/>
  <c r="AM17" i="1"/>
  <c r="D159" i="1"/>
  <c r="U33" i="1"/>
  <c r="AY7" i="1"/>
  <c r="S46" i="1"/>
  <c r="AD156" i="1"/>
  <c r="AW199" i="1"/>
  <c r="L125" i="1"/>
  <c r="N28" i="1"/>
  <c r="L24" i="7" s="1"/>
  <c r="AM217" i="1"/>
  <c r="D42" i="1"/>
  <c r="H32" i="1"/>
  <c r="Z53" i="1"/>
  <c r="N13" i="1"/>
  <c r="L13" i="7" s="1"/>
  <c r="M156" i="1"/>
  <c r="BA45" i="1"/>
  <c r="BC19" i="1"/>
  <c r="X229" i="1"/>
  <c r="Z300" i="1"/>
  <c r="U135" i="1"/>
  <c r="I59" i="1"/>
  <c r="AU7" i="1"/>
  <c r="D15" i="1"/>
  <c r="X260" i="1"/>
  <c r="V19" i="1"/>
  <c r="AQ156" i="1"/>
  <c r="AI52" i="1"/>
  <c r="AW193" i="1"/>
  <c r="M132" i="1"/>
  <c r="L100" i="1"/>
  <c r="L17" i="1"/>
  <c r="H300" i="1"/>
  <c r="X156" i="1"/>
  <c r="G15" i="1"/>
  <c r="G57" i="1" s="1"/>
  <c r="D125" i="1"/>
  <c r="D209" i="1"/>
  <c r="S52" i="1"/>
  <c r="AN153" i="1"/>
  <c r="D64" i="1"/>
  <c r="AA156" i="1"/>
  <c r="U230" i="1"/>
  <c r="T33" i="1"/>
  <c r="U19" i="1"/>
  <c r="BF19" i="1"/>
  <c r="X248" i="1"/>
  <c r="M217" i="1"/>
  <c r="G46" i="1"/>
  <c r="BF394" i="1"/>
  <c r="Y53" i="1"/>
  <c r="L15" i="2"/>
  <c r="D300" i="1"/>
  <c r="W156" i="1"/>
  <c r="AM53" i="1"/>
  <c r="D28" i="1"/>
  <c r="AW204" i="1"/>
  <c r="T7" i="1"/>
  <c r="L64" i="2"/>
  <c r="AL394" i="1"/>
  <c r="AZ46" i="1"/>
  <c r="AX148" i="1"/>
  <c r="AN52" i="1"/>
  <c r="AC12" i="1"/>
  <c r="AA12" i="7" s="1"/>
  <c r="S15" i="1"/>
  <c r="S57" i="1" s="1"/>
  <c r="AG53" i="1"/>
  <c r="AF19" i="1"/>
  <c r="U85" i="1"/>
  <c r="U217" i="1"/>
  <c r="L12" i="1"/>
  <c r="J12" i="7" s="1"/>
  <c r="BA67" i="1"/>
  <c r="AS53" i="1"/>
  <c r="D253" i="1"/>
  <c r="AW25" i="1"/>
  <c r="AU21" i="7" s="1"/>
  <c r="D211" i="1"/>
  <c r="V84" i="1"/>
  <c r="AR300" i="1"/>
  <c r="AB17" i="1"/>
  <c r="X198" i="1"/>
  <c r="D95" i="1"/>
  <c r="G176" i="1"/>
  <c r="AG7" i="1"/>
  <c r="AV300" i="1"/>
  <c r="S217" i="1"/>
  <c r="J21" i="2"/>
  <c r="Z59" i="1"/>
  <c r="BE198" i="1"/>
  <c r="D116" i="1"/>
  <c r="AX15" i="1"/>
  <c r="AX57" i="1" s="1"/>
  <c r="AB7" i="1"/>
  <c r="N181" i="1"/>
  <c r="D108" i="1"/>
  <c r="D150" i="1"/>
  <c r="N31" i="1"/>
  <c r="L27" i="7" s="1"/>
  <c r="P300" i="1"/>
  <c r="D145" i="1"/>
  <c r="G159" i="1"/>
  <c r="N134" i="1"/>
  <c r="G17" i="1"/>
  <c r="AI19" i="1"/>
  <c r="M204" i="1"/>
  <c r="X33" i="1"/>
  <c r="AM135" i="1"/>
  <c r="AT46" i="1"/>
  <c r="W84" i="1"/>
  <c r="D143" i="1"/>
  <c r="Y19" i="1"/>
  <c r="AP53" i="1"/>
  <c r="D91" i="1"/>
  <c r="AN46" i="1"/>
  <c r="M67" i="1"/>
  <c r="BD53" i="1"/>
  <c r="N69" i="1"/>
  <c r="AG17" i="1"/>
  <c r="D55" i="1"/>
  <c r="X237" i="1"/>
  <c r="D14" i="1"/>
  <c r="AA19" i="1"/>
  <c r="Z15" i="1"/>
  <c r="Z57" i="1" s="1"/>
  <c r="K85" i="1"/>
  <c r="AU19" i="1"/>
  <c r="AN159" i="1"/>
  <c r="Y15" i="1"/>
  <c r="Y57" i="1" s="1"/>
  <c r="W300" i="1"/>
  <c r="V85" i="1"/>
  <c r="U67" i="1"/>
  <c r="D88" i="1"/>
  <c r="D30" i="1"/>
  <c r="O46" i="1"/>
  <c r="D72" i="1"/>
  <c r="P84" i="1"/>
  <c r="AN17" i="1"/>
  <c r="AK394" i="1"/>
  <c r="F33" i="1"/>
  <c r="AT53" i="1"/>
  <c r="F84" i="1"/>
  <c r="X7" i="1"/>
  <c r="N100" i="1"/>
  <c r="X53" i="1"/>
  <c r="U176" i="1"/>
  <c r="J217" i="1"/>
  <c r="AX19" i="1"/>
  <c r="AB19" i="1"/>
  <c r="N95" i="1"/>
  <c r="W53" i="1"/>
  <c r="AG245" i="1"/>
  <c r="D45" i="1"/>
  <c r="F132" i="1"/>
  <c r="L149" i="1"/>
  <c r="N159" i="1"/>
  <c r="AQ53" i="1"/>
  <c r="AK53" i="1"/>
  <c r="AL53" i="1" s="1"/>
  <c r="N51" i="1"/>
  <c r="AU156" i="1"/>
  <c r="AZ19" i="1"/>
  <c r="AW135" i="1"/>
  <c r="X145" i="1"/>
  <c r="L137" i="1"/>
  <c r="AC52" i="1"/>
  <c r="U159" i="1"/>
  <c r="AZ140" i="1"/>
  <c r="M135" i="1"/>
  <c r="D241" i="1"/>
  <c r="AX7" i="1"/>
  <c r="L145" i="1"/>
  <c r="D127" i="1"/>
  <c r="D89" i="1"/>
  <c r="AW146" i="1"/>
  <c r="J84" i="1"/>
  <c r="T19" i="1"/>
  <c r="AR194" i="1"/>
  <c r="AG246" i="1"/>
  <c r="D243" i="1"/>
  <c r="P15" i="1"/>
  <c r="P57" i="1" s="1"/>
  <c r="AA53" i="1"/>
  <c r="M205" i="1"/>
  <c r="D78" i="1"/>
  <c r="AT59" i="1"/>
  <c r="AH7" i="1"/>
  <c r="I47" i="1"/>
  <c r="X153" i="1"/>
  <c r="V32" i="1"/>
  <c r="L155" i="1"/>
  <c r="Y17" i="1"/>
  <c r="N40" i="1"/>
  <c r="D107" i="1"/>
  <c r="AV394" i="1"/>
  <c r="J85" i="1"/>
  <c r="I217" i="1"/>
  <c r="BE19" i="1"/>
  <c r="I7" i="1"/>
  <c r="AP15" i="1"/>
  <c r="AP57" i="1" s="1"/>
  <c r="I85" i="1"/>
  <c r="D130" i="1"/>
  <c r="AV15" i="1"/>
  <c r="AV57" i="1" s="1"/>
  <c r="AQ19" i="1"/>
  <c r="AR198" i="1"/>
  <c r="D394" i="1"/>
  <c r="L56" i="2"/>
  <c r="F7" i="1"/>
  <c r="AN7" i="1"/>
  <c r="P32" i="1"/>
  <c r="D50" i="1"/>
  <c r="N11" i="1"/>
  <c r="L11" i="7" s="1"/>
  <c r="D46" i="1"/>
  <c r="R7" i="1"/>
  <c r="AO15" i="1"/>
  <c r="AO57" i="1" s="1"/>
  <c r="D86" i="1"/>
  <c r="D24" i="1"/>
  <c r="L193" i="1"/>
  <c r="D27" i="1"/>
  <c r="U204" i="1"/>
  <c r="AZ139" i="1"/>
  <c r="N48" i="1"/>
  <c r="X135" i="1"/>
  <c r="U199" i="1"/>
  <c r="L9" i="2"/>
  <c r="BB7" i="1"/>
  <c r="BB19" i="1"/>
  <c r="O85" i="1"/>
  <c r="AM300" i="1"/>
  <c r="O404" i="1"/>
  <c r="D140" i="1"/>
  <c r="AB15" i="1"/>
  <c r="AB57" i="1" s="1"/>
  <c r="AC19" i="1"/>
  <c r="BE394" i="1"/>
  <c r="AG156" i="1"/>
  <c r="Z19" i="1"/>
  <c r="X148" i="1"/>
  <c r="I29" i="1"/>
  <c r="G25" i="7" s="1"/>
  <c r="P61" i="1"/>
  <c r="X132" i="1"/>
  <c r="BD7" i="1"/>
  <c r="BF29" i="1"/>
  <c r="BD25" i="7" s="1"/>
  <c r="N9" i="2"/>
  <c r="AD15" i="1"/>
  <c r="AD57" i="1" s="1"/>
  <c r="D132" i="1"/>
  <c r="AC15" i="1"/>
  <c r="AC57" i="1" s="1"/>
  <c r="AX171" i="1"/>
  <c r="AN132" i="1"/>
  <c r="D210" i="1"/>
  <c r="J9" i="2"/>
  <c r="D37" i="1"/>
  <c r="H7" i="1"/>
  <c r="BA52" i="1"/>
  <c r="D131" i="1"/>
  <c r="AX59" i="1"/>
  <c r="D21" i="1"/>
  <c r="BE15" i="1"/>
  <c r="BE57" i="1" s="1"/>
  <c r="AG67" i="1"/>
  <c r="AT300" i="1"/>
  <c r="AK19" i="1"/>
  <c r="AX149" i="1"/>
  <c r="D13" i="1"/>
  <c r="AC156" i="1"/>
  <c r="BG46" i="1"/>
  <c r="AA46" i="1"/>
  <c r="N43" i="1"/>
  <c r="L15" i="1"/>
  <c r="L57" i="1" s="1"/>
  <c r="AD300" i="1"/>
  <c r="M84" i="1"/>
  <c r="Y300" i="1"/>
  <c r="M183" i="1"/>
  <c r="BB15" i="1"/>
  <c r="BB57" i="1" s="1"/>
  <c r="U221" i="1"/>
  <c r="AX173" i="1"/>
  <c r="AY156" i="1"/>
  <c r="U194" i="1"/>
  <c r="N154" i="1"/>
  <c r="N58" i="1"/>
  <c r="AD53" i="1"/>
  <c r="M19" i="1"/>
  <c r="BC15" i="1"/>
  <c r="BC57" i="1" s="1"/>
  <c r="AW205" i="1"/>
  <c r="L32" i="1"/>
  <c r="L199" i="1"/>
  <c r="AY84" i="1"/>
  <c r="AS46" i="1"/>
  <c r="U229" i="1"/>
  <c r="BF7" i="1"/>
  <c r="AF156" i="1"/>
  <c r="AR206" i="1"/>
  <c r="Z17" i="1"/>
  <c r="F156" i="1"/>
  <c r="P199" i="1"/>
  <c r="AY59" i="1"/>
  <c r="D19" i="1"/>
  <c r="AM7" i="1"/>
  <c r="F407" i="1"/>
  <c r="BD15" i="1"/>
  <c r="BD57" i="1" s="1"/>
  <c r="S33" i="1"/>
  <c r="M159" i="1"/>
  <c r="M394" i="1"/>
  <c r="AZ7" i="1"/>
  <c r="J27" i="2"/>
  <c r="L194" i="1"/>
  <c r="L156" i="1"/>
  <c r="AK300" i="1"/>
  <c r="I33" i="1"/>
  <c r="F153" i="1"/>
  <c r="J7" i="1"/>
  <c r="G148" i="1"/>
  <c r="AS17" i="1"/>
  <c r="S32" i="1"/>
  <c r="D206" i="1"/>
  <c r="N46" i="1"/>
  <c r="V52" i="1"/>
  <c r="Z52" i="1"/>
  <c r="AQ15" i="1"/>
  <c r="AQ57" i="1" s="1"/>
  <c r="D279" i="1"/>
  <c r="W151" i="1"/>
  <c r="N150" i="1"/>
  <c r="AV46" i="1"/>
  <c r="AW17" i="1"/>
  <c r="AW300" i="1"/>
  <c r="AQ46" i="1"/>
  <c r="K63" i="2"/>
  <c r="AT205" i="1"/>
  <c r="BB67" i="1"/>
  <c r="AN156" i="1"/>
  <c r="AI300" i="1"/>
  <c r="G67" i="1"/>
  <c r="AV156" i="1"/>
  <c r="X59" i="1"/>
  <c r="N78" i="1"/>
  <c r="AL300" i="1"/>
  <c r="I61" i="2"/>
  <c r="I67" i="1"/>
  <c r="J24" i="2"/>
  <c r="U205" i="1"/>
  <c r="H59" i="1"/>
  <c r="N18" i="1"/>
  <c r="L16" i="7" s="1"/>
  <c r="AW7" i="1"/>
  <c r="D126" i="1"/>
  <c r="BA156" i="1"/>
  <c r="G52" i="1"/>
  <c r="J394" i="1"/>
  <c r="AQ300" i="1"/>
  <c r="AR59" i="1"/>
  <c r="D10" i="1"/>
  <c r="D90" i="1"/>
  <c r="D231" i="1"/>
  <c r="AR46" i="1"/>
  <c r="AN198" i="1"/>
  <c r="W17" i="1"/>
  <c r="D25" i="1"/>
  <c r="K7" i="1"/>
  <c r="BC17" i="1"/>
  <c r="U241" i="1"/>
  <c r="AN176" i="1"/>
  <c r="O52" i="1"/>
  <c r="D22" i="1"/>
  <c r="N30" i="1"/>
  <c r="L26" i="7" s="1"/>
  <c r="K59" i="2"/>
  <c r="AG46" i="1"/>
  <c r="N148" i="1"/>
  <c r="L7" i="1"/>
  <c r="AX145" i="1"/>
  <c r="P205" i="1"/>
  <c r="J28" i="2"/>
  <c r="T15" i="1"/>
  <c r="T57" i="1" s="1"/>
  <c r="D71" i="1"/>
  <c r="S17" i="1"/>
  <c r="S59" i="1" s="1"/>
  <c r="D74" i="1"/>
  <c r="D32" i="1"/>
  <c r="N176" i="1"/>
  <c r="L47" i="1"/>
  <c r="AX17" i="1"/>
  <c r="AW23" i="1"/>
  <c r="AU19" i="7" s="1"/>
  <c r="BG19" i="1"/>
  <c r="AG394" i="1"/>
  <c r="BG15" i="1"/>
  <c r="BG57" i="1" s="1"/>
  <c r="BC46" i="1"/>
  <c r="H85" i="1"/>
  <c r="D97" i="1"/>
  <c r="AX177" i="1"/>
  <c r="P47" i="1"/>
  <c r="BE53" i="1"/>
  <c r="F198" i="1"/>
  <c r="BE46" i="1"/>
  <c r="AA52" i="1"/>
  <c r="T53" i="1"/>
  <c r="BC53" i="1"/>
  <c r="AW246" i="1"/>
  <c r="M202" i="1"/>
  <c r="N39" i="1"/>
  <c r="D80" i="1"/>
  <c r="D138" i="1"/>
  <c r="BF53" i="1"/>
  <c r="BE156" i="1"/>
  <c r="AR17" i="1"/>
  <c r="AT17" i="1"/>
  <c r="H19" i="1"/>
  <c r="O53" i="1"/>
  <c r="D83" i="1"/>
  <c r="BE23" i="1"/>
  <c r="BC19" i="7" s="1"/>
  <c r="X206" i="1"/>
  <c r="I135" i="1"/>
  <c r="D148" i="1"/>
  <c r="P12" i="1"/>
  <c r="N12" i="7" s="1"/>
  <c r="Y7" i="1"/>
  <c r="AV7" i="1"/>
  <c r="AC17" i="1"/>
  <c r="M12" i="1"/>
  <c r="K12" i="7" s="1"/>
  <c r="X233" i="1"/>
  <c r="F17" i="1"/>
  <c r="M85" i="1"/>
  <c r="AD52" i="1"/>
  <c r="AL19" i="1"/>
  <c r="V53" i="1"/>
  <c r="AW180" i="1"/>
  <c r="AK156" i="1"/>
  <c r="D133" i="1"/>
  <c r="BA59" i="1"/>
  <c r="BD156" i="1"/>
  <c r="BB53" i="1"/>
  <c r="G7" i="1"/>
  <c r="D147" i="1"/>
  <c r="AM19" i="1"/>
  <c r="AQ7" i="1"/>
  <c r="M52" i="1"/>
  <c r="G32" i="1"/>
  <c r="D40" i="1"/>
  <c r="D255" i="1"/>
  <c r="R20" i="2"/>
  <c r="L25" i="1"/>
  <c r="J21" i="7" s="1"/>
  <c r="AS300" i="1"/>
  <c r="AS7" i="1"/>
  <c r="D204" i="1"/>
  <c r="S53" i="1"/>
  <c r="G300" i="1"/>
  <c r="D87" i="1"/>
  <c r="D113" i="1"/>
  <c r="BD46" i="1"/>
  <c r="O33" i="1"/>
  <c r="AN199" i="1"/>
  <c r="F217" i="1"/>
  <c r="D69" i="1"/>
  <c r="BC67" i="1"/>
  <c r="W7" i="1"/>
  <c r="AS204" i="1"/>
  <c r="AW147" i="1"/>
  <c r="BC156" i="1"/>
  <c r="AU46" i="1"/>
  <c r="D31" i="1"/>
  <c r="N52" i="1"/>
  <c r="U148" i="1"/>
  <c r="AX52" i="1"/>
  <c r="D82" i="1"/>
  <c r="AS19" i="1"/>
  <c r="D81" i="1"/>
  <c r="W19" i="1"/>
  <c r="AZ53" i="1"/>
  <c r="BD52" i="1"/>
  <c r="AH17" i="1"/>
  <c r="AB156" i="1"/>
  <c r="N29" i="1"/>
  <c r="L25" i="7" s="1"/>
  <c r="U156" i="1"/>
  <c r="AP394" i="1"/>
  <c r="S300" i="1"/>
  <c r="AK15" i="1"/>
  <c r="AK57" i="1" s="1"/>
  <c r="AL57" i="1" s="1"/>
  <c r="BB156" i="1"/>
  <c r="F15" i="1"/>
  <c r="F57" i="1" s="1"/>
  <c r="AH52" i="1"/>
  <c r="AN53" i="1"/>
  <c r="D7" i="1"/>
  <c r="D35" i="1"/>
  <c r="AA15" i="1"/>
  <c r="AA57" i="1" s="1"/>
  <c r="AM394" i="1"/>
  <c r="AR52" i="1"/>
  <c r="AR53" i="1"/>
  <c r="X256" i="1"/>
  <c r="I407" i="1"/>
  <c r="N80" i="1"/>
  <c r="X249" i="1"/>
  <c r="H156" i="1"/>
  <c r="N122" i="1"/>
  <c r="AN394" i="1"/>
  <c r="H55" i="2"/>
  <c r="T32" i="1"/>
  <c r="S84" i="1"/>
  <c r="AL7" i="1"/>
  <c r="M229" i="1"/>
  <c r="BB135" i="1"/>
  <c r="W52" i="1"/>
  <c r="AF46" i="1"/>
  <c r="AH46" i="1"/>
  <c r="F394" i="1"/>
  <c r="BD59" i="1"/>
  <c r="U84" i="1"/>
  <c r="N79" i="1"/>
  <c r="L52" i="1"/>
  <c r="AZ15" i="1"/>
  <c r="AZ57" i="1" s="1"/>
  <c r="AX53" i="1"/>
  <c r="Y217" i="1"/>
  <c r="D9" i="1"/>
  <c r="BF80" i="1"/>
  <c r="U12" i="1"/>
  <c r="S12" i="7" s="1"/>
  <c r="N141" i="1"/>
  <c r="U17" i="1"/>
  <c r="AH53" i="1"/>
  <c r="J34" i="2"/>
  <c r="BA19" i="1"/>
  <c r="AX32" i="1"/>
  <c r="M17" i="1"/>
  <c r="G85" i="1"/>
  <c r="D17" i="1"/>
  <c r="AX178" i="1"/>
  <c r="D114" i="1"/>
  <c r="S19" i="1"/>
  <c r="N27" i="1"/>
  <c r="L23" i="7" s="1"/>
  <c r="J30" i="2"/>
  <c r="N161" i="1"/>
  <c r="AY19" i="1"/>
  <c r="D70" i="1"/>
  <c r="AZ52" i="1"/>
  <c r="L33" i="1"/>
  <c r="BB132" i="1"/>
  <c r="AI46" i="1"/>
  <c r="X257" i="1"/>
  <c r="AO52" i="1"/>
  <c r="AW149" i="1"/>
  <c r="AL15" i="1"/>
  <c r="U7" i="1"/>
  <c r="V156" i="1"/>
  <c r="AW137" i="1"/>
  <c r="D198" i="1"/>
  <c r="AW394" i="1"/>
  <c r="M53" i="1"/>
  <c r="D165" i="1"/>
  <c r="D93" i="1"/>
  <c r="N61" i="1"/>
  <c r="BF67" i="1"/>
  <c r="AW155" i="1"/>
  <c r="AW19" i="1"/>
  <c r="Z7" i="1"/>
  <c r="L148" i="1"/>
  <c r="BG53" i="1"/>
  <c r="N37" i="1"/>
  <c r="AN15" i="1"/>
  <c r="AN57" i="1" s="1"/>
  <c r="AC7" i="1"/>
  <c r="X261" i="1"/>
  <c r="D94" i="1"/>
  <c r="BC52" i="1"/>
  <c r="H53" i="1"/>
  <c r="X232" i="1"/>
  <c r="BG52" i="1"/>
  <c r="AR135" i="1"/>
  <c r="D41" i="1"/>
  <c r="D84" i="1"/>
  <c r="K55" i="2"/>
  <c r="G135" i="1"/>
  <c r="N55" i="1"/>
  <c r="AW245" i="1"/>
  <c r="L135" i="1"/>
  <c r="M33" i="1"/>
  <c r="AK46" i="1"/>
  <c r="AL46" i="1" s="1"/>
  <c r="P394" i="1"/>
  <c r="X199" i="1"/>
  <c r="AX176" i="1"/>
  <c r="V15" i="1"/>
  <c r="V57" i="1" s="1"/>
  <c r="BB407" i="1"/>
  <c r="D36" i="1"/>
  <c r="D12" i="1"/>
  <c r="G156" i="1"/>
  <c r="O211" i="1"/>
  <c r="Z156" i="1"/>
  <c r="V59" i="1"/>
  <c r="N178" i="1"/>
  <c r="J36" i="2"/>
  <c r="BC7" i="1"/>
  <c r="AP46" i="1"/>
  <c r="N38" i="1"/>
  <c r="U142" i="1"/>
  <c r="W32" i="1"/>
  <c r="X146" i="1"/>
  <c r="BD19" i="1"/>
  <c r="AX143" i="1"/>
  <c r="D18" i="1"/>
  <c r="AX156" i="1"/>
  <c r="L394" i="1"/>
  <c r="U233" i="1"/>
  <c r="D105" i="1"/>
  <c r="T156" i="1"/>
  <c r="AW153" i="1"/>
  <c r="X201" i="1"/>
  <c r="Y132" i="1"/>
  <c r="H84" i="1"/>
  <c r="M32" i="1"/>
  <c r="N169" i="1"/>
  <c r="H59" i="2"/>
  <c r="D219" i="1"/>
  <c r="N99" i="1"/>
  <c r="X259" i="1"/>
  <c r="L19" i="1"/>
  <c r="BG67" i="1"/>
  <c r="D23" i="1"/>
  <c r="W33" i="1"/>
  <c r="BB58" i="1"/>
  <c r="BG17" i="1"/>
  <c r="AB53" i="1"/>
  <c r="D11" i="1"/>
  <c r="AU394" i="1"/>
  <c r="AV53" i="1"/>
  <c r="AI394" i="1"/>
  <c r="D58" i="1"/>
  <c r="AK52" i="1"/>
  <c r="AL52" i="1" s="1"/>
  <c r="J29" i="2"/>
  <c r="N12" i="1"/>
  <c r="L12" i="7" s="1"/>
  <c r="N84" i="1"/>
  <c r="X155" i="1"/>
  <c r="AH394" i="1"/>
  <c r="G59" i="1"/>
  <c r="AT204" i="1"/>
  <c r="K300" i="1"/>
  <c r="BC59" i="1"/>
  <c r="X52" i="1"/>
  <c r="I55" i="2"/>
  <c r="L146" i="1"/>
  <c r="AS52" i="1"/>
  <c r="D167" i="1"/>
  <c r="AF7" i="1"/>
  <c r="AT19" i="1"/>
  <c r="D166" i="1"/>
  <c r="X253" i="1"/>
  <c r="H33" i="1"/>
  <c r="AV67" i="1"/>
  <c r="BF156" i="1"/>
  <c r="D199" i="1"/>
  <c r="D156" i="1"/>
  <c r="D168" i="1"/>
  <c r="AP7" i="1"/>
  <c r="AW15" i="1"/>
  <c r="AW57" i="1" s="1"/>
  <c r="AN202" i="1"/>
  <c r="BE300" i="1"/>
  <c r="AI20" i="2"/>
  <c r="AS15" i="1"/>
  <c r="AS57" i="1" s="1"/>
  <c r="AO7" i="1"/>
  <c r="AT52" i="1"/>
  <c r="AI15" i="1"/>
  <c r="S7" i="1"/>
  <c r="S12" i="1"/>
  <c r="Q12" i="7" s="1"/>
  <c r="U46" i="1"/>
  <c r="AP300" i="1"/>
  <c r="AB12" i="1"/>
  <c r="Z12" i="7" s="1"/>
  <c r="D139" i="1"/>
  <c r="O19" i="1"/>
  <c r="G217" i="1"/>
  <c r="H61" i="2"/>
  <c r="AS156" i="1"/>
  <c r="L140" i="1"/>
  <c r="D26" i="1"/>
  <c r="AO156" i="1"/>
  <c r="AY15" i="1"/>
  <c r="AY57" i="1" s="1"/>
  <c r="AR19" i="1"/>
  <c r="D47" i="1"/>
  <c r="K84" i="1"/>
  <c r="D99" i="1"/>
  <c r="J26" i="2"/>
  <c r="BE7" i="1"/>
  <c r="BF17" i="1"/>
  <c r="D102" i="1"/>
  <c r="F19" i="1"/>
  <c r="BG156" i="1"/>
  <c r="BB52" i="1"/>
  <c r="D207" i="1"/>
  <c r="D77" i="1"/>
  <c r="T84" i="1"/>
  <c r="L11" i="2"/>
  <c r="X19" i="1"/>
  <c r="AW150" i="1"/>
  <c r="AG52" i="1"/>
  <c r="BA17" i="1"/>
  <c r="AI7" i="1"/>
  <c r="D98" i="1"/>
  <c r="I394" i="1"/>
  <c r="D217" i="1"/>
  <c r="N82" i="1"/>
  <c r="F85" i="1"/>
  <c r="X244" i="1"/>
  <c r="AW140" i="1"/>
  <c r="P52" i="1"/>
  <c r="U394" i="1"/>
  <c r="D39" i="1"/>
  <c r="X247" i="1"/>
  <c r="Y156" i="1"/>
  <c r="D160" i="1"/>
  <c r="AD46" i="1"/>
  <c r="L132" i="1"/>
  <c r="AX217" i="1"/>
  <c r="X32" i="1"/>
  <c r="AP19" i="1"/>
  <c r="V7" i="1"/>
  <c r="D38" i="1"/>
  <c r="D92" i="1"/>
  <c r="U50" i="1"/>
  <c r="P198" i="1"/>
  <c r="AN12" i="1"/>
  <c r="AL12" i="7" s="1"/>
  <c r="D117" i="1"/>
  <c r="L53" i="1"/>
  <c r="F199" i="1"/>
  <c r="X202" i="1"/>
  <c r="X245" i="1"/>
  <c r="L300" i="1"/>
  <c r="H15" i="1"/>
  <c r="H57" i="1" s="1"/>
  <c r="AF52" i="1"/>
  <c r="D29" i="1"/>
  <c r="AN300" i="1"/>
  <c r="AP52" i="1"/>
  <c r="AU53" i="1"/>
  <c r="AY32" i="1"/>
  <c r="G53" i="1"/>
  <c r="H17" i="1"/>
  <c r="O300" i="1"/>
  <c r="AT7" i="1"/>
  <c r="D137" i="1"/>
  <c r="D136" i="1"/>
  <c r="AA300" i="1"/>
  <c r="AT156" i="1"/>
  <c r="AG300" i="1"/>
  <c r="N26" i="1"/>
  <c r="L22" i="7" s="1"/>
  <c r="AW52" i="1"/>
  <c r="G19" i="1"/>
  <c r="L229" i="1"/>
  <c r="N132" i="1"/>
  <c r="D212" i="1"/>
  <c r="P100" i="1"/>
  <c r="AO19" i="1"/>
  <c r="AR7" i="1"/>
  <c r="D111" i="1"/>
  <c r="N60" i="1"/>
  <c r="V17" i="1"/>
  <c r="S156" i="1"/>
  <c r="X143" i="1"/>
  <c r="O7" i="1"/>
  <c r="D101" i="1"/>
  <c r="BG7" i="1"/>
  <c r="F300" i="1"/>
  <c r="V33" i="1"/>
  <c r="W211" i="1"/>
  <c r="U132" i="1"/>
  <c r="N19" i="1"/>
  <c r="AW156" i="1"/>
  <c r="AN217" i="1"/>
  <c r="D151" i="1"/>
  <c r="G394" i="1"/>
  <c r="D110" i="1"/>
  <c r="AY52" i="1"/>
  <c r="D229" i="1"/>
  <c r="I101" i="1"/>
  <c r="W46" i="1"/>
  <c r="AB52" i="1"/>
  <c r="K80" i="1"/>
  <c r="AN19" i="1"/>
  <c r="D144" i="1"/>
  <c r="AR205" i="1"/>
  <c r="D85" i="1"/>
  <c r="D51" i="1"/>
  <c r="AR204" i="1"/>
  <c r="AC46" i="1"/>
  <c r="AG15" i="1"/>
  <c r="AG57" i="1" s="1"/>
  <c r="F59" i="1"/>
  <c r="X17" i="1"/>
  <c r="BF23" i="1"/>
  <c r="BD19" i="7" s="1"/>
  <c r="AF15" i="1"/>
  <c r="AF57" i="1" s="1"/>
  <c r="L85" i="1"/>
  <c r="I17" i="1"/>
  <c r="U15" i="1"/>
  <c r="U57" i="1" s="1"/>
  <c r="M300" i="1"/>
  <c r="AZ156" i="1"/>
  <c r="J300" i="1"/>
  <c r="BB17" i="1"/>
  <c r="Y52" i="1"/>
  <c r="F32" i="1"/>
  <c r="D120" i="1"/>
  <c r="BE52" i="1"/>
  <c r="W15" i="1"/>
  <c r="W57" i="1" s="1"/>
  <c r="L84" i="1"/>
  <c r="L217" i="1"/>
  <c r="D164" i="1"/>
  <c r="AX84" i="1"/>
  <c r="BA7" i="1"/>
  <c r="AU15" i="1"/>
  <c r="AU57" i="1" s="1"/>
  <c r="AG19" i="1"/>
  <c r="D44" i="1"/>
  <c r="H52" i="1"/>
  <c r="BA15" i="1"/>
  <c r="BA57" i="1" s="1"/>
  <c r="AF53" i="1"/>
  <c r="L198" i="1"/>
  <c r="U183" i="1"/>
  <c r="AW46" i="1"/>
  <c r="AM52" i="1"/>
  <c r="L253" i="1"/>
  <c r="X58" i="1"/>
  <c r="AH15" i="1"/>
  <c r="AH57" i="1" s="1"/>
  <c r="P7" i="1"/>
  <c r="T85" i="1"/>
  <c r="AN180" i="1"/>
  <c r="AR199" i="1"/>
  <c r="U300" i="1"/>
  <c r="AD7" i="1"/>
  <c r="AZ137" i="1"/>
  <c r="AW244" i="1"/>
  <c r="AT15" i="1"/>
  <c r="AT57" i="1" s="1"/>
  <c r="AQ52" i="1"/>
  <c r="N53" i="1"/>
  <c r="AC53" i="1"/>
  <c r="BE25" i="1"/>
  <c r="BC21" i="7" s="1"/>
  <c r="D104" i="1"/>
  <c r="D73" i="1"/>
  <c r="AM15" i="1"/>
  <c r="AM57" i="1" s="1"/>
  <c r="L101" i="1"/>
  <c r="D76" i="1"/>
  <c r="AH19" i="1"/>
  <c r="BF52" i="1"/>
  <c r="Z46" i="1"/>
  <c r="P407" i="1"/>
  <c r="AW145" i="1"/>
  <c r="P202" i="1"/>
  <c r="AH300" i="1"/>
  <c r="X241" i="1"/>
  <c r="X235" i="1"/>
  <c r="AA7" i="1"/>
  <c r="N83" i="1"/>
  <c r="W135" i="1"/>
  <c r="AW53" i="1"/>
  <c r="D205" i="1"/>
  <c r="I15" i="1"/>
  <c r="I57" i="1" s="1"/>
  <c r="D59" i="1"/>
  <c r="AN148" i="1"/>
  <c r="D280" i="1"/>
  <c r="L147" i="1"/>
  <c r="D33" i="1"/>
  <c r="X149" i="1"/>
  <c r="D68" i="1"/>
  <c r="BA46" i="1"/>
  <c r="T300" i="1"/>
  <c r="G84" i="1"/>
  <c r="D62" i="1"/>
  <c r="P53" i="1"/>
  <c r="D194" i="1"/>
  <c r="AN59" i="1"/>
  <c r="AK7" i="1"/>
  <c r="U202" i="1"/>
  <c r="U32" i="1"/>
  <c r="M7" i="1"/>
  <c r="AC21" i="1" l="1"/>
  <c r="AA17" i="7" s="1"/>
  <c r="Z17" i="7"/>
  <c r="C9" i="1"/>
  <c r="C33" i="1"/>
  <c r="C47" i="1"/>
  <c r="C11" i="1"/>
  <c r="C7" i="1"/>
  <c r="C8" i="1"/>
  <c r="C34" i="1"/>
  <c r="C25" i="1"/>
  <c r="C45" i="1"/>
  <c r="C55" i="1"/>
  <c r="C52" i="1"/>
  <c r="C44" i="1"/>
  <c r="C24" i="1"/>
  <c r="C16" i="1"/>
  <c r="C53" i="1"/>
  <c r="C22" i="1"/>
  <c r="C21" i="1"/>
  <c r="D57" i="1"/>
  <c r="C57" i="1" s="1"/>
  <c r="C15" i="1"/>
  <c r="C40" i="1"/>
  <c r="C19" i="1"/>
  <c r="C30" i="1"/>
  <c r="C28" i="1"/>
  <c r="C20" i="1"/>
  <c r="C38" i="1"/>
  <c r="C13" i="1"/>
  <c r="C51" i="1"/>
  <c r="C23" i="1"/>
  <c r="C41" i="1"/>
  <c r="C31" i="1"/>
  <c r="C32" i="1"/>
  <c r="C46" i="1"/>
  <c r="C54" i="1"/>
  <c r="C39" i="1"/>
  <c r="C26" i="1"/>
  <c r="C12" i="1"/>
  <c r="C10" i="1"/>
  <c r="C14" i="1"/>
  <c r="C42" i="1"/>
  <c r="C56" i="1"/>
  <c r="C48" i="1"/>
  <c r="C43" i="1"/>
  <c r="C49" i="1"/>
  <c r="C29" i="1"/>
  <c r="C18" i="1"/>
  <c r="C36" i="1"/>
  <c r="C17" i="1"/>
  <c r="C35" i="1"/>
  <c r="C37" i="1"/>
  <c r="C27" i="1"/>
  <c r="C50" i="1"/>
  <c r="AJ190" i="1"/>
  <c r="AP190" i="1"/>
  <c r="AP182" i="1"/>
  <c r="AP180" i="1"/>
  <c r="AP153" i="1"/>
  <c r="AP183" i="1"/>
  <c r="AI57" i="1"/>
  <c r="AP72" i="1"/>
  <c r="AP59" i="1"/>
  <c r="AP176" i="1"/>
  <c r="AP156" i="1"/>
  <c r="BB300" i="1"/>
  <c r="BA300" i="1"/>
  <c r="BB394" i="1"/>
  <c r="BA394" i="1"/>
  <c r="C150" i="1" l="1"/>
  <c r="C394" i="1"/>
  <c r="C146" i="1"/>
  <c r="C91" i="1"/>
  <c r="C243" i="1"/>
  <c r="C158" i="1"/>
  <c r="C156" i="1"/>
  <c r="C105" i="1"/>
  <c r="C110" i="1"/>
  <c r="C139" i="1"/>
  <c r="C168" i="1"/>
  <c r="C104" i="1"/>
  <c r="C89" i="1"/>
  <c r="K3" i="6"/>
  <c r="J3" i="6" s="1"/>
  <c r="C72" i="1"/>
  <c r="C93" i="1"/>
  <c r="C144" i="1"/>
  <c r="C59" i="1"/>
  <c r="C179" i="1"/>
  <c r="C132" i="1"/>
  <c r="C149" i="1"/>
  <c r="C279" i="1"/>
  <c r="C102" i="1"/>
  <c r="C174" i="1"/>
  <c r="C160" i="1"/>
  <c r="C78" i="1"/>
  <c r="C147" i="1"/>
  <c r="C117" i="1"/>
  <c r="C229" i="1"/>
  <c r="C94" i="1"/>
  <c r="C152" i="1"/>
  <c r="C137" i="1"/>
  <c r="C114" i="1"/>
  <c r="C131" i="1"/>
  <c r="C226" i="1"/>
  <c r="K2" i="6"/>
  <c r="J2" i="6" s="1"/>
  <c r="C171" i="1"/>
  <c r="C68" i="1"/>
  <c r="C74" i="1"/>
  <c r="C65" i="1"/>
  <c r="C181" i="1"/>
  <c r="C90" i="1"/>
  <c r="C167" i="1"/>
  <c r="C182" i="1"/>
  <c r="C184" i="1"/>
  <c r="C126" i="1"/>
  <c r="C97" i="1"/>
  <c r="C92" i="1"/>
  <c r="C180" i="1"/>
  <c r="C262" i="1"/>
  <c r="C108" i="1"/>
  <c r="C173" i="1"/>
  <c r="C209" i="1"/>
  <c r="K14" i="6"/>
  <c r="J14" i="6" s="1"/>
  <c r="C241" i="1"/>
  <c r="K4" i="6"/>
  <c r="J4" i="6" s="1"/>
  <c r="C85" i="1"/>
  <c r="C67" i="1"/>
  <c r="C130" i="1"/>
  <c r="C70" i="1"/>
  <c r="C164" i="1"/>
  <c r="C76" i="1"/>
  <c r="C140" i="1"/>
  <c r="C169" i="1"/>
  <c r="C80" i="1"/>
  <c r="C194" i="1"/>
  <c r="C138" i="1"/>
  <c r="C255" i="1"/>
  <c r="C176" i="1"/>
  <c r="C199" i="1"/>
  <c r="C64" i="1"/>
  <c r="C119" i="1"/>
  <c r="C231" i="1"/>
  <c r="C212" i="1"/>
  <c r="C95" i="1"/>
  <c r="C148" i="1"/>
  <c r="C120" i="1"/>
  <c r="K40" i="6" s="1"/>
  <c r="J40" i="6" s="1"/>
  <c r="C210" i="1"/>
  <c r="C175" i="1"/>
  <c r="C230" i="1"/>
  <c r="K5" i="6"/>
  <c r="J5" i="6" s="1"/>
  <c r="C155" i="1"/>
  <c r="C178" i="1"/>
  <c r="C183" i="1"/>
  <c r="C83" i="1"/>
  <c r="C77" i="1"/>
  <c r="C125" i="1"/>
  <c r="K37" i="6" s="1"/>
  <c r="J37" i="6" s="1"/>
  <c r="C166" i="1"/>
  <c r="C63" i="1"/>
  <c r="C133" i="1"/>
  <c r="C217" i="1"/>
  <c r="C87" i="1"/>
  <c r="C88" i="1"/>
  <c r="C69" i="1"/>
  <c r="C122" i="1"/>
  <c r="C116" i="1"/>
  <c r="C280" i="1"/>
  <c r="C172" i="1"/>
  <c r="C206" i="1"/>
  <c r="C134" i="1"/>
  <c r="C410" i="1"/>
  <c r="C159" i="1"/>
  <c r="C81" i="1"/>
  <c r="C98" i="1"/>
  <c r="C177" i="1"/>
  <c r="C300" i="1"/>
  <c r="K16" i="6"/>
  <c r="J16" i="6" s="1"/>
  <c r="C79" i="1"/>
  <c r="C204" i="1"/>
  <c r="C136" i="1"/>
  <c r="C219" i="1"/>
  <c r="C127" i="1"/>
  <c r="C84" i="1"/>
  <c r="C86" i="1"/>
  <c r="C145" i="1"/>
  <c r="C198" i="1"/>
  <c r="C141" i="1"/>
  <c r="C153" i="1"/>
  <c r="C113" i="1"/>
  <c r="C354" i="1"/>
  <c r="C60" i="1"/>
  <c r="C58" i="1"/>
  <c r="C82" i="1"/>
  <c r="C290" i="1"/>
  <c r="C362" i="1"/>
  <c r="C298" i="1"/>
  <c r="C234" i="1"/>
  <c r="C413" i="1"/>
  <c r="C345" i="1"/>
  <c r="C193" i="1"/>
  <c r="C360" i="1"/>
  <c r="C296" i="1"/>
  <c r="K29" i="6" s="1"/>
  <c r="J29" i="6" s="1"/>
  <c r="C224" i="1"/>
  <c r="C337" i="1"/>
  <c r="C185" i="1"/>
  <c r="C351" i="1"/>
  <c r="C287" i="1"/>
  <c r="C135" i="1"/>
  <c r="C374" i="1"/>
  <c r="C397" i="1"/>
  <c r="C333" i="1"/>
  <c r="C269" i="1"/>
  <c r="C157" i="1"/>
  <c r="C310" i="1"/>
  <c r="C380" i="1"/>
  <c r="C316" i="1"/>
  <c r="C244" i="1"/>
  <c r="C414" i="1"/>
  <c r="C142" i="1"/>
  <c r="C355" i="1"/>
  <c r="C291" i="1"/>
  <c r="C203" i="1"/>
  <c r="K18" i="6"/>
  <c r="C329" i="1"/>
  <c r="C129" i="1"/>
  <c r="C352" i="1"/>
  <c r="C288" i="1"/>
  <c r="C216" i="1"/>
  <c r="C321" i="1"/>
  <c r="C407" i="1"/>
  <c r="C343" i="1"/>
  <c r="C271" i="1"/>
  <c r="C103" i="1"/>
  <c r="C326" i="1"/>
  <c r="C389" i="1"/>
  <c r="C325" i="1"/>
  <c r="C261" i="1"/>
  <c r="C109" i="1"/>
  <c r="C278" i="1"/>
  <c r="C372" i="1"/>
  <c r="C308" i="1"/>
  <c r="C236" i="1"/>
  <c r="K33" i="6"/>
  <c r="C411" i="1"/>
  <c r="C347" i="1"/>
  <c r="C283" i="1"/>
  <c r="C195" i="1"/>
  <c r="K7" i="6"/>
  <c r="C99" i="1"/>
  <c r="C62" i="1"/>
  <c r="C101" i="1"/>
  <c r="C66" i="1"/>
  <c r="C161" i="1"/>
  <c r="C71" i="1"/>
  <c r="C190" i="1"/>
  <c r="C346" i="1"/>
  <c r="C282" i="1"/>
  <c r="C218" i="1"/>
  <c r="K6" i="6"/>
  <c r="C313" i="1"/>
  <c r="C408" i="1"/>
  <c r="C344" i="1"/>
  <c r="C272" i="1"/>
  <c r="C208" i="1"/>
  <c r="C297" i="1"/>
  <c r="C399" i="1"/>
  <c r="C335" i="1"/>
  <c r="C263" i="1"/>
  <c r="K23" i="6" s="1"/>
  <c r="J23" i="6" s="1"/>
  <c r="C294" i="1"/>
  <c r="C381" i="1"/>
  <c r="C317" i="1"/>
  <c r="C245" i="1"/>
  <c r="C61" i="1"/>
  <c r="C246" i="1"/>
  <c r="C364" i="1"/>
  <c r="C292" i="1"/>
  <c r="C228" i="1"/>
  <c r="C403" i="1"/>
  <c r="C339" i="1"/>
  <c r="C275" i="1"/>
  <c r="C187" i="1"/>
  <c r="C207" i="1"/>
  <c r="C338" i="1"/>
  <c r="C274" i="1"/>
  <c r="C202" i="1"/>
  <c r="C121" i="1"/>
  <c r="C305" i="1"/>
  <c r="C400" i="1"/>
  <c r="C336" i="1"/>
  <c r="C264" i="1"/>
  <c r="C200" i="1"/>
  <c r="C409" i="1"/>
  <c r="C281" i="1"/>
  <c r="C391" i="1"/>
  <c r="C327" i="1"/>
  <c r="C247" i="1"/>
  <c r="C270" i="1"/>
  <c r="C373" i="1"/>
  <c r="C309" i="1"/>
  <c r="C237" i="1"/>
  <c r="K34" i="6"/>
  <c r="C214" i="1"/>
  <c r="C356" i="1"/>
  <c r="C284" i="1"/>
  <c r="C220" i="1"/>
  <c r="C358" i="1"/>
  <c r="C395" i="1"/>
  <c r="C331" i="1"/>
  <c r="C267" i="1"/>
  <c r="C163" i="1"/>
  <c r="C111" i="1"/>
  <c r="K39" i="6"/>
  <c r="J39" i="6" s="1"/>
  <c r="C211" i="1"/>
  <c r="C390" i="1"/>
  <c r="C402" i="1"/>
  <c r="C330" i="1"/>
  <c r="C266" i="1"/>
  <c r="C186" i="1"/>
  <c r="K30" i="6" s="1"/>
  <c r="J30" i="6" s="1"/>
  <c r="C289" i="1"/>
  <c r="C392" i="1"/>
  <c r="C328" i="1"/>
  <c r="C256" i="1"/>
  <c r="C192" i="1"/>
  <c r="C393" i="1"/>
  <c r="C273" i="1"/>
  <c r="C383" i="1"/>
  <c r="C319" i="1"/>
  <c r="C239" i="1"/>
  <c r="C415" i="1"/>
  <c r="C254" i="1"/>
  <c r="C365" i="1"/>
  <c r="C301" i="1"/>
  <c r="C221" i="1"/>
  <c r="C412" i="1"/>
  <c r="C348" i="1"/>
  <c r="C276" i="1"/>
  <c r="C196" i="1"/>
  <c r="C350" i="1"/>
  <c r="C387" i="1"/>
  <c r="C323" i="1"/>
  <c r="C259" i="1"/>
  <c r="C123" i="1"/>
  <c r="C73" i="1"/>
  <c r="K9" i="6" s="1"/>
  <c r="J9" i="6" s="1"/>
  <c r="C366" i="1"/>
  <c r="C386" i="1"/>
  <c r="C322" i="1"/>
  <c r="C258" i="1"/>
  <c r="C170" i="1"/>
  <c r="C401" i="1"/>
  <c r="K28" i="6" s="1"/>
  <c r="J28" i="6" s="1"/>
  <c r="C265" i="1"/>
  <c r="C384" i="1"/>
  <c r="C320" i="1"/>
  <c r="C248" i="1"/>
  <c r="C128" i="1"/>
  <c r="C377" i="1"/>
  <c r="C257" i="1"/>
  <c r="C375" i="1"/>
  <c r="C311" i="1"/>
  <c r="C223" i="1"/>
  <c r="K36" i="6"/>
  <c r="C222" i="1"/>
  <c r="C357" i="1"/>
  <c r="C293" i="1"/>
  <c r="C213" i="1"/>
  <c r="C406" i="1"/>
  <c r="C404" i="1"/>
  <c r="C340" i="1"/>
  <c r="C268" i="1"/>
  <c r="C188" i="1"/>
  <c r="C318" i="1"/>
  <c r="C379" i="1"/>
  <c r="C315" i="1"/>
  <c r="C251" i="1"/>
  <c r="C115" i="1"/>
  <c r="K35" i="6"/>
  <c r="C205" i="1"/>
  <c r="C342" i="1"/>
  <c r="C378" i="1"/>
  <c r="C314" i="1"/>
  <c r="C250" i="1"/>
  <c r="C106" i="1"/>
  <c r="C385" i="1"/>
  <c r="C249" i="1"/>
  <c r="C376" i="1"/>
  <c r="C312" i="1"/>
  <c r="C240" i="1"/>
  <c r="K21" i="6" s="1"/>
  <c r="J21" i="6" s="1"/>
  <c r="C112" i="1"/>
  <c r="C369" i="1"/>
  <c r="C233" i="1"/>
  <c r="C367" i="1"/>
  <c r="C303" i="1"/>
  <c r="C215" i="1"/>
  <c r="K13" i="6"/>
  <c r="C118" i="1"/>
  <c r="C349" i="1"/>
  <c r="C285" i="1"/>
  <c r="C197" i="1"/>
  <c r="C382" i="1"/>
  <c r="C396" i="1"/>
  <c r="C332" i="1"/>
  <c r="C260" i="1"/>
  <c r="C124" i="1"/>
  <c r="C286" i="1"/>
  <c r="C371" i="1"/>
  <c r="C307" i="1"/>
  <c r="C235" i="1"/>
  <c r="C75" i="1"/>
  <c r="K31" i="6"/>
  <c r="C162" i="1"/>
  <c r="C143" i="1"/>
  <c r="C151" i="1"/>
  <c r="C154" i="1"/>
  <c r="C107" i="1"/>
  <c r="C302" i="1"/>
  <c r="C370" i="1"/>
  <c r="C306" i="1"/>
  <c r="C242" i="1"/>
  <c r="C361" i="1"/>
  <c r="C225" i="1"/>
  <c r="C368" i="1"/>
  <c r="C304" i="1"/>
  <c r="C232" i="1"/>
  <c r="C96" i="1"/>
  <c r="C353" i="1"/>
  <c r="C201" i="1"/>
  <c r="C359" i="1"/>
  <c r="C295" i="1"/>
  <c r="C191" i="1"/>
  <c r="K26" i="6" s="1"/>
  <c r="J26" i="6" s="1"/>
  <c r="C398" i="1"/>
  <c r="K38" i="6" s="1"/>
  <c r="J38" i="6" s="1"/>
  <c r="C405" i="1"/>
  <c r="C341" i="1"/>
  <c r="C277" i="1"/>
  <c r="C189" i="1"/>
  <c r="C334" i="1"/>
  <c r="C388" i="1"/>
  <c r="C324" i="1"/>
  <c r="C252" i="1"/>
  <c r="K22" i="6" s="1"/>
  <c r="J22" i="6" s="1"/>
  <c r="C100" i="1"/>
  <c r="C238" i="1"/>
  <c r="C363" i="1"/>
  <c r="C299" i="1"/>
  <c r="C227" i="1"/>
  <c r="K32" i="6"/>
  <c r="C165" i="1"/>
  <c r="C253" i="1"/>
  <c r="K17" i="6" l="1"/>
  <c r="J17" i="6" s="1"/>
  <c r="L13" i="6"/>
  <c r="K20" i="6"/>
  <c r="J20" i="6" s="1"/>
  <c r="K24" i="6"/>
  <c r="J24" i="6" s="1"/>
  <c r="K8" i="6"/>
  <c r="J8" i="6" s="1"/>
  <c r="K19" i="6"/>
  <c r="J19" i="6" s="1"/>
  <c r="K15" i="6"/>
  <c r="J15" i="6" s="1"/>
  <c r="K27" i="6"/>
  <c r="J27" i="6" s="1"/>
  <c r="K25" i="6"/>
  <c r="J25" i="6" s="1"/>
  <c r="K12" i="6"/>
  <c r="J12" i="6" s="1"/>
  <c r="K10" i="6"/>
  <c r="J10" i="6" s="1"/>
  <c r="K11" i="6"/>
  <c r="J1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Alice Lees/Data/CSUK</author>
    <author>Katerina Koletta/Data/CREDITSAFE</author>
    <author>Sofie Bates/Data/CREDITSAFE</author>
    <author>Mike Muteba-Kamanga/Data/CSUK</author>
    <author>David Barry/Data/CSUK</author>
  </authors>
  <commentList>
    <comment ref="Z64" authorId="0" shapeId="0" xr:uid="{00000000-0006-0000-0000-000001000000}">
      <text>
        <r>
          <rPr>
            <b/>
            <sz val="9"/>
            <color indexed="81"/>
            <rFont val="Tahoma"/>
            <family val="2"/>
          </rPr>
          <t>Alice Lees/Data/CSUK:</t>
        </r>
        <r>
          <rPr>
            <sz val="9"/>
            <color indexed="81"/>
            <rFont val="Tahoma"/>
            <family val="2"/>
          </rPr>
          <t xml:space="preserve">
other activity codes available:
- STAKOD-03
- NACE-03</t>
        </r>
      </text>
    </comment>
    <comment ref="J149" authorId="1" shapeId="0" xr:uid="{599E1BEC-F7E0-41BD-AF98-F9783A3A65EB}">
      <text>
        <r>
          <rPr>
            <b/>
            <sz val="9"/>
            <color indexed="81"/>
            <rFont val="Tahoma"/>
            <family val="2"/>
          </rPr>
          <t>Katerina Koletta/Data/CREDITSAFE:</t>
        </r>
        <r>
          <rPr>
            <sz val="9"/>
            <color indexed="81"/>
            <rFont val="Tahoma"/>
            <family val="2"/>
          </rPr>
          <t xml:space="preserve">
if &lt;bankruptcy_flag&gt;=1 then yes</t>
        </r>
      </text>
    </comment>
    <comment ref="AJ197" authorId="2" shapeId="0" xr:uid="{096C286B-6130-4C36-9BB5-5DC4154006A1}">
      <text>
        <r>
          <rPr>
            <b/>
            <sz val="9"/>
            <color indexed="81"/>
            <rFont val="Tahoma"/>
            <family val="2"/>
          </rPr>
          <t>Occasional availability and only via offline research</t>
        </r>
      </text>
    </comment>
    <comment ref="AJ200" authorId="2" shapeId="0" xr:uid="{6FF25114-29BD-4339-A893-58ECE27C3B1E}">
      <text>
        <r>
          <rPr>
            <b/>
            <sz val="9"/>
            <color indexed="81"/>
            <rFont val="Tahoma"/>
            <family val="2"/>
          </rPr>
          <t>Occasional availability and only via offline research</t>
        </r>
      </text>
    </comment>
    <comment ref="AJ203" authorId="2" shapeId="0" xr:uid="{D4DD1739-637A-4FBC-A4DC-04748ECF7C03}">
      <text>
        <r>
          <rPr>
            <b/>
            <sz val="9"/>
            <color indexed="81"/>
            <rFont val="Tahoma"/>
            <family val="2"/>
          </rPr>
          <t>Occasional availability and only via offline research</t>
        </r>
      </text>
    </comment>
    <comment ref="L297" authorId="0" shapeId="0" xr:uid="{00000000-0006-0000-0000-000002000000}">
      <text>
        <r>
          <rPr>
            <sz val="9"/>
            <color indexed="81"/>
            <rFont val="Tahoma"/>
            <family val="2"/>
          </rPr>
          <t>Derive from 'Financial Year End Date'</t>
        </r>
      </text>
    </comment>
    <comment ref="F412" authorId="3" shapeId="0" xr:uid="{00000000-0006-0000-0000-000003000000}">
      <text>
        <r>
          <rPr>
            <sz val="9"/>
            <color indexed="81"/>
            <rFont val="Tahoma"/>
            <family val="2"/>
          </rPr>
          <t>There is only one Director who has limited personal details provided and he's the only shareholder</t>
        </r>
      </text>
    </comment>
    <comment ref="BA412" authorId="4" shapeId="0" xr:uid="{00000000-0006-0000-0000-000004000000}">
      <text>
        <r>
          <rPr>
            <b/>
            <sz val="9"/>
            <color indexed="81"/>
            <rFont val="Tahoma"/>
            <family val="2"/>
          </rPr>
          <t>David Barry/Data/CSUK:</t>
        </r>
        <r>
          <rPr>
            <sz val="9"/>
            <color indexed="81"/>
            <rFont val="Tahoma"/>
            <family val="2"/>
          </rPr>
          <t xml:space="preserve">
Group Structure uses Common Global Group Structure Mapping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Alice Lees/Data/CSUK</author>
    <author>Sofie Bates/Data/CREDITSAFE</author>
    <author>Mike Muteba-Kamanga/Data/CSUK</author>
    <author>David Barry/Data/CSUK</author>
  </authors>
  <commentList>
    <comment ref="X51" authorId="0" shapeId="0" xr:uid="{9EA0C677-3130-4769-BFBA-11D7C70F1273}">
      <text>
        <r>
          <rPr>
            <b/>
            <sz val="9"/>
            <color indexed="81"/>
            <rFont val="Tahoma"/>
            <family val="2"/>
          </rPr>
          <t>Alice Lees/Data/CSUK:</t>
        </r>
        <r>
          <rPr>
            <sz val="9"/>
            <color indexed="81"/>
            <rFont val="Tahoma"/>
            <family val="2"/>
          </rPr>
          <t xml:space="preserve">
other activity codes available:
- STAKOD-03
- NACE-03</t>
        </r>
      </text>
    </comment>
    <comment ref="AH158" authorId="1" shapeId="0" xr:uid="{312184E0-BE1D-423B-B7B1-37EE96172FC1}">
      <text>
        <r>
          <rPr>
            <b/>
            <sz val="9"/>
            <color indexed="81"/>
            <rFont val="Tahoma"/>
            <family val="2"/>
          </rPr>
          <t>Occasional availability and only via offline research</t>
        </r>
      </text>
    </comment>
    <comment ref="AH159" authorId="1" shapeId="0" xr:uid="{D77B8338-5947-4B57-A8B5-6B45E65754C7}">
      <text>
        <r>
          <rPr>
            <b/>
            <sz val="9"/>
            <color indexed="81"/>
            <rFont val="Tahoma"/>
            <family val="2"/>
          </rPr>
          <t>Occasional availability and only via offline research</t>
        </r>
      </text>
    </comment>
    <comment ref="AH162" authorId="1" shapeId="0" xr:uid="{22F075A5-AD78-4107-86AE-8AFCE5BCF05E}">
      <text>
        <r>
          <rPr>
            <b/>
            <sz val="9"/>
            <color indexed="81"/>
            <rFont val="Tahoma"/>
            <family val="2"/>
          </rPr>
          <t>Occasional availability and only via offline research</t>
        </r>
      </text>
    </comment>
    <comment ref="J241" authorId="0" shapeId="0" xr:uid="{3DEFF57C-20C6-4E9C-9156-8E9066FCCB2C}">
      <text>
        <r>
          <rPr>
            <sz val="9"/>
            <color indexed="81"/>
            <rFont val="Tahoma"/>
            <family val="2"/>
          </rPr>
          <t>Derive from 'Financial Year End Date'</t>
        </r>
      </text>
    </comment>
    <comment ref="D356" authorId="2" shapeId="0" xr:uid="{66A049D7-DE78-445F-AB0B-D95FF044ED04}">
      <text>
        <r>
          <rPr>
            <sz val="9"/>
            <color indexed="81"/>
            <rFont val="Tahoma"/>
            <family val="2"/>
          </rPr>
          <t>There is only one Director who has limited personal details provided and he's the only shareholder</t>
        </r>
      </text>
    </comment>
    <comment ref="AY356" authorId="3" shapeId="0" xr:uid="{C8125072-136A-435F-8D6C-852B01B9FF06}">
      <text>
        <r>
          <rPr>
            <b/>
            <sz val="9"/>
            <color indexed="81"/>
            <rFont val="Tahoma"/>
            <family val="2"/>
          </rPr>
          <t>David Barry/Data/CSUK:</t>
        </r>
        <r>
          <rPr>
            <sz val="9"/>
            <color indexed="81"/>
            <rFont val="Tahoma"/>
            <family val="2"/>
          </rPr>
          <t xml:space="preserve">
Group Structure uses Common Global Group Structure Mapping</t>
        </r>
      </text>
    </comment>
  </commentList>
</comments>
</file>

<file path=xl/sharedStrings.xml><?xml version="1.0" encoding="utf-8"?>
<sst xmlns="http://schemas.openxmlformats.org/spreadsheetml/2006/main" count="61833" uniqueCount="1038">
  <si>
    <t>Summary of Data Categories</t>
  </si>
  <si>
    <t>Identification</t>
  </si>
  <si>
    <t>Activities</t>
  </si>
  <si>
    <t>Legal Form</t>
  </si>
  <si>
    <t>Contact Information</t>
  </si>
  <si>
    <t xml:space="preserve"> Credit Score</t>
  </si>
  <si>
    <t>Group Structure</t>
  </si>
  <si>
    <t>Directors</t>
  </si>
  <si>
    <t>Share Capital Structure</t>
  </si>
  <si>
    <t>Financial Statements</t>
  </si>
  <si>
    <t>Negative Information</t>
  </si>
  <si>
    <t>Payment Data</t>
  </si>
  <si>
    <t>Additional Information</t>
  </si>
  <si>
    <t>Monitoring</t>
  </si>
  <si>
    <t>Data Cleaning</t>
  </si>
  <si>
    <t>ID</t>
  </si>
  <si>
    <t>Country</t>
  </si>
  <si>
    <t>Code</t>
  </si>
  <si>
    <t>Region</t>
  </si>
  <si>
    <t>Internal</t>
  </si>
  <si>
    <r>
      <t>Reg Num</t>
    </r>
    <r>
      <rPr>
        <sz val="9"/>
        <color theme="0"/>
        <rFont val="Calibri Light"/>
        <family val="2"/>
      </rPr>
      <t xml:space="preserve"> (ID)</t>
    </r>
  </si>
  <si>
    <r>
      <t>VAT Num</t>
    </r>
    <r>
      <rPr>
        <sz val="9"/>
        <color theme="0"/>
        <rFont val="Calibri Light"/>
        <family val="2"/>
      </rPr>
      <t xml:space="preserve"> (ID)</t>
    </r>
  </si>
  <si>
    <r>
      <t>Safe Num</t>
    </r>
    <r>
      <rPr>
        <sz val="9"/>
        <color theme="0"/>
        <rFont val="Calibri Light"/>
        <family val="2"/>
      </rPr>
      <t xml:space="preserve"> (ID)</t>
    </r>
  </si>
  <si>
    <t>Exists?</t>
  </si>
  <si>
    <t>Main Activity (activities)</t>
  </si>
  <si>
    <r>
      <t>Array</t>
    </r>
    <r>
      <rPr>
        <sz val="9"/>
        <color theme="0"/>
        <rFont val="Calibri Light"/>
        <family val="2"/>
      </rPr>
      <t xml:space="preserve"> (activities)</t>
    </r>
  </si>
  <si>
    <r>
      <t>Other</t>
    </r>
    <r>
      <rPr>
        <sz val="9"/>
        <color theme="0"/>
        <rFont val="Calibri Light"/>
        <family val="2"/>
      </rPr>
      <t xml:space="preserve"> (activities)</t>
    </r>
  </si>
  <si>
    <r>
      <t xml:space="preserve">Current </t>
    </r>
    <r>
      <rPr>
        <sz val="9"/>
        <color theme="0"/>
        <rFont val="Calibri Light"/>
        <family val="2"/>
      </rPr>
      <t>(legal form)</t>
    </r>
  </si>
  <si>
    <r>
      <t>Previous</t>
    </r>
    <r>
      <rPr>
        <sz val="9"/>
        <color theme="0"/>
        <rFont val="Calibri Light"/>
        <family val="2"/>
      </rPr>
      <t xml:space="preserve"> (legal form)</t>
    </r>
  </si>
  <si>
    <t>Main Address</t>
  </si>
  <si>
    <t>Other Addresses</t>
  </si>
  <si>
    <t>Previous Address</t>
  </si>
  <si>
    <t>Email/URLs</t>
  </si>
  <si>
    <r>
      <t>Current</t>
    </r>
    <r>
      <rPr>
        <sz val="9"/>
        <color theme="0"/>
        <rFont val="Calibri Light"/>
        <family val="2"/>
      </rPr>
      <t xml:space="preserve"> (score)</t>
    </r>
  </si>
  <si>
    <r>
      <t>Limit</t>
    </r>
    <r>
      <rPr>
        <sz val="9"/>
        <color theme="0"/>
        <rFont val="Calibri Light"/>
        <family val="2"/>
      </rPr>
      <t xml:space="preserve"> (score)</t>
    </r>
  </si>
  <si>
    <r>
      <t>Previous</t>
    </r>
    <r>
      <rPr>
        <sz val="9"/>
        <color theme="0"/>
        <rFont val="Calibri Light"/>
        <family val="2"/>
      </rPr>
      <t xml:space="preserve"> (score)</t>
    </r>
  </si>
  <si>
    <r>
      <t>PD</t>
    </r>
    <r>
      <rPr>
        <sz val="9"/>
        <color theme="0"/>
        <rFont val="Calibri Light"/>
        <family val="2"/>
      </rPr>
      <t xml:space="preserve"> (score)</t>
    </r>
  </si>
  <si>
    <r>
      <t>Global/Local</t>
    </r>
    <r>
      <rPr>
        <sz val="9"/>
        <color theme="0"/>
        <rFont val="Calibri Light"/>
        <family val="2"/>
      </rPr>
      <t xml:space="preserve"> (Group Structure)</t>
    </r>
  </si>
  <si>
    <r>
      <t>Ultimate</t>
    </r>
    <r>
      <rPr>
        <sz val="9"/>
        <color theme="0"/>
        <rFont val="Calibri Light"/>
        <family val="2"/>
      </rPr>
      <t xml:space="preserve"> (Group Structure)</t>
    </r>
  </si>
  <si>
    <r>
      <t>Immed.</t>
    </r>
    <r>
      <rPr>
        <sz val="9"/>
        <color theme="0"/>
        <rFont val="Calibri Light"/>
        <family val="2"/>
      </rPr>
      <t xml:space="preserve"> (Group Structure)</t>
    </r>
  </si>
  <si>
    <r>
      <t>Subs</t>
    </r>
    <r>
      <rPr>
        <sz val="9"/>
        <color theme="0"/>
        <rFont val="Calibri Light"/>
        <family val="2"/>
      </rPr>
      <t xml:space="preserve"> (Group Structure)</t>
    </r>
  </si>
  <si>
    <r>
      <t>Affiliate</t>
    </r>
    <r>
      <rPr>
        <sz val="9"/>
        <color theme="0"/>
        <rFont val="Calibri Light"/>
        <family val="2"/>
      </rPr>
      <t xml:space="preserve"> (Group Structure)</t>
    </r>
  </si>
  <si>
    <r>
      <t>Extended</t>
    </r>
    <r>
      <rPr>
        <sz val="9"/>
        <color theme="0"/>
        <rFont val="Calibri Light"/>
        <family val="2"/>
      </rPr>
      <t xml:space="preserve"> (Group Structure)</t>
    </r>
  </si>
  <si>
    <r>
      <t xml:space="preserve">Current </t>
    </r>
    <r>
      <rPr>
        <sz val="9"/>
        <color theme="0"/>
        <rFont val="Calibri Light"/>
        <family val="2"/>
      </rPr>
      <t>(directors)</t>
    </r>
  </si>
  <si>
    <r>
      <t>Previous</t>
    </r>
    <r>
      <rPr>
        <sz val="9"/>
        <color theme="0"/>
        <rFont val="Calibri Light"/>
        <family val="2"/>
      </rPr>
      <t xml:space="preserve"> (directors)</t>
    </r>
  </si>
  <si>
    <r>
      <t xml:space="preserve">Capital </t>
    </r>
    <r>
      <rPr>
        <sz val="9"/>
        <color theme="0"/>
        <rFont val="Calibri Light"/>
        <family val="2"/>
      </rPr>
      <t>(share)</t>
    </r>
  </si>
  <si>
    <r>
      <t>Shareholders</t>
    </r>
    <r>
      <rPr>
        <sz val="9"/>
        <color theme="0"/>
        <rFont val="Calibri Light"/>
        <family val="2"/>
      </rPr>
      <t xml:space="preserve"> (share)</t>
    </r>
  </si>
  <si>
    <r>
      <t>Beneficial</t>
    </r>
    <r>
      <rPr>
        <sz val="9"/>
        <color theme="0"/>
        <rFont val="Calibri Light"/>
        <family val="2"/>
      </rPr>
      <t xml:space="preserve"> (share)</t>
    </r>
  </si>
  <si>
    <r>
      <t xml:space="preserve">Global </t>
    </r>
    <r>
      <rPr>
        <sz val="9"/>
        <color theme="0"/>
        <rFont val="Calibri Light"/>
        <family val="2"/>
      </rPr>
      <t>(financials)</t>
    </r>
  </si>
  <si>
    <r>
      <t xml:space="preserve">Local </t>
    </r>
    <r>
      <rPr>
        <sz val="9"/>
        <color theme="0"/>
        <rFont val="Calibri Light"/>
        <family val="2"/>
      </rPr>
      <t>(financials)</t>
    </r>
  </si>
  <si>
    <r>
      <t>Individual/Consolidated</t>
    </r>
    <r>
      <rPr>
        <sz val="9"/>
        <color theme="0"/>
        <rFont val="Calibri Light"/>
        <family val="2"/>
      </rPr>
      <t xml:space="preserve"> (financials)</t>
    </r>
  </si>
  <si>
    <r>
      <t xml:space="preserve">Court Data </t>
    </r>
    <r>
      <rPr>
        <sz val="9"/>
        <color theme="0"/>
        <rFont val="Calibri Light"/>
        <family val="2"/>
      </rPr>
      <t>(Negative)</t>
    </r>
  </si>
  <si>
    <r>
      <t>Collections</t>
    </r>
    <r>
      <rPr>
        <sz val="9"/>
        <color theme="0"/>
        <rFont val="Calibri Light"/>
        <family val="2"/>
      </rPr>
      <t xml:space="preserve"> (Negative)</t>
    </r>
  </si>
  <si>
    <r>
      <t>Insolvency</t>
    </r>
    <r>
      <rPr>
        <sz val="9"/>
        <color theme="0"/>
        <rFont val="Calibri Light"/>
        <family val="2"/>
      </rPr>
      <t xml:space="preserve"> Data (Negative)</t>
    </r>
  </si>
  <si>
    <r>
      <t>Sanctions</t>
    </r>
    <r>
      <rPr>
        <sz val="9"/>
        <color theme="0"/>
        <rFont val="Calibri Light"/>
        <family val="2"/>
      </rPr>
      <t xml:space="preserve"> (Negative)</t>
    </r>
  </si>
  <si>
    <r>
      <t>Other</t>
    </r>
    <r>
      <rPr>
        <sz val="9"/>
        <color theme="0"/>
        <rFont val="Calibri Light"/>
        <family val="2"/>
      </rPr>
      <t xml:space="preserve"> (Negative)</t>
    </r>
  </si>
  <si>
    <t>tbc (payment)</t>
  </si>
  <si>
    <t>tbc</t>
  </si>
  <si>
    <t>tbc (additional)</t>
  </si>
  <si>
    <t>Available?</t>
  </si>
  <si>
    <t>Afghanistan</t>
  </si>
  <si>
    <t>AF</t>
  </si>
  <si>
    <t>Asia</t>
  </si>
  <si>
    <t>PLC</t>
  </si>
  <si>
    <t>Yes</t>
  </si>
  <si>
    <t>No</t>
  </si>
  <si>
    <t>tbd</t>
  </si>
  <si>
    <t>URL only</t>
  </si>
  <si>
    <t>Both</t>
  </si>
  <si>
    <t>Albania</t>
  </si>
  <si>
    <t>AL</t>
  </si>
  <si>
    <t>Europe</t>
  </si>
  <si>
    <t>CENTRAL1</t>
  </si>
  <si>
    <t>see Insolvency</t>
  </si>
  <si>
    <t>Algeria</t>
  </si>
  <si>
    <t>DZ</t>
  </si>
  <si>
    <t>Africa</t>
  </si>
  <si>
    <t>MENA</t>
  </si>
  <si>
    <t>Local</t>
  </si>
  <si>
    <t>Comment Only</t>
  </si>
  <si>
    <t>American Samoa</t>
  </si>
  <si>
    <t>AS</t>
  </si>
  <si>
    <t>Oceania</t>
  </si>
  <si>
    <t>US</t>
  </si>
  <si>
    <t>Global</t>
  </si>
  <si>
    <t>Suits, Liens, Judgments</t>
  </si>
  <si>
    <t>Legal Filings, Bankruptcy</t>
  </si>
  <si>
    <t>OFAC summary</t>
  </si>
  <si>
    <t>UCC, Cautionary UCC</t>
  </si>
  <si>
    <t>Angola</t>
  </si>
  <si>
    <t>AO</t>
  </si>
  <si>
    <t>AFRICA1</t>
  </si>
  <si>
    <t>AG</t>
  </si>
  <si>
    <t>Americas</t>
  </si>
  <si>
    <t>LATAM</t>
  </si>
  <si>
    <t>Argentina</t>
  </si>
  <si>
    <t>AR</t>
  </si>
  <si>
    <t>-</t>
  </si>
  <si>
    <t>UIRL only</t>
  </si>
  <si>
    <t>Commercial judgments</t>
  </si>
  <si>
    <t>Returned Cheques</t>
  </si>
  <si>
    <t>Contests and Bankruptcies</t>
  </si>
  <si>
    <t>Bank situation</t>
  </si>
  <si>
    <t>Armenia</t>
  </si>
  <si>
    <t>AM</t>
  </si>
  <si>
    <t>CENTRAL2</t>
  </si>
  <si>
    <t>Aruba</t>
  </si>
  <si>
    <t>AW</t>
  </si>
  <si>
    <t>Australia</t>
  </si>
  <si>
    <t>AU</t>
  </si>
  <si>
    <t>yes</t>
  </si>
  <si>
    <t>Court Judgments</t>
  </si>
  <si>
    <t>Payment Defaults</t>
  </si>
  <si>
    <t>ASIC Published, Mercantile Enquiries</t>
  </si>
  <si>
    <t>Austria</t>
  </si>
  <si>
    <t>AT</t>
  </si>
  <si>
    <t>Individual only</t>
  </si>
  <si>
    <t>Bad debt</t>
  </si>
  <si>
    <t>Insolvency Information</t>
  </si>
  <si>
    <t>Negative Events</t>
  </si>
  <si>
    <t>Azerbaijan</t>
  </si>
  <si>
    <t>AZ</t>
  </si>
  <si>
    <t>Bahamas</t>
  </si>
  <si>
    <t>BS</t>
  </si>
  <si>
    <t>Bahrain</t>
  </si>
  <si>
    <t>BH</t>
  </si>
  <si>
    <t>Middle East</t>
  </si>
  <si>
    <t>Bangladesh</t>
  </si>
  <si>
    <t>BD</t>
  </si>
  <si>
    <t>IN</t>
  </si>
  <si>
    <t>Individual</t>
  </si>
  <si>
    <t>Legal Actions</t>
  </si>
  <si>
    <t>Negative Matches</t>
  </si>
  <si>
    <t>Barbados</t>
  </si>
  <si>
    <t>BB</t>
  </si>
  <si>
    <t>Belarus</t>
  </si>
  <si>
    <t>BY</t>
  </si>
  <si>
    <t>Belgium</t>
  </si>
  <si>
    <t>BE</t>
  </si>
  <si>
    <t>CS HOME</t>
  </si>
  <si>
    <t>Legal Proceedings</t>
  </si>
  <si>
    <t>Protested Bills</t>
  </si>
  <si>
    <t>Legal Events</t>
  </si>
  <si>
    <t>NSSO details</t>
  </si>
  <si>
    <t>Belize</t>
  </si>
  <si>
    <t>BZ</t>
  </si>
  <si>
    <t>Benin</t>
  </si>
  <si>
    <t>BJ</t>
  </si>
  <si>
    <t>Bermuda</t>
  </si>
  <si>
    <t>BM</t>
  </si>
  <si>
    <t>Bolivia</t>
  </si>
  <si>
    <t>BO</t>
  </si>
  <si>
    <t>Bonaire</t>
  </si>
  <si>
    <t>BQ</t>
  </si>
  <si>
    <t>Bosnia &amp; Herzgovina</t>
  </si>
  <si>
    <t>BA</t>
  </si>
  <si>
    <t>Botswana</t>
  </si>
  <si>
    <t>BW</t>
  </si>
  <si>
    <t>Brazil</t>
  </si>
  <si>
    <t>BR</t>
  </si>
  <si>
    <t>Unfunded Cheques, Protests</t>
  </si>
  <si>
    <t>Recoveries Bankruptcies and Legal Actions</t>
  </si>
  <si>
    <t>nO</t>
  </si>
  <si>
    <t>Financial Issues</t>
  </si>
  <si>
    <t>Bulgaria</t>
  </si>
  <si>
    <t>BG</t>
  </si>
  <si>
    <t>Burkina Faso</t>
  </si>
  <si>
    <t>BF</t>
  </si>
  <si>
    <t>Burundi</t>
  </si>
  <si>
    <t>BI</t>
  </si>
  <si>
    <t>Cambodia</t>
  </si>
  <si>
    <t>KH</t>
  </si>
  <si>
    <t>Cameroon</t>
  </si>
  <si>
    <t>CM</t>
  </si>
  <si>
    <t>Canada</t>
  </si>
  <si>
    <t>CA</t>
  </si>
  <si>
    <t>Legal Details, Leins</t>
  </si>
  <si>
    <t>Returned Cheques, Collection Details</t>
  </si>
  <si>
    <t>Bankruptcy</t>
  </si>
  <si>
    <t>Cape Verde</t>
  </si>
  <si>
    <t>CV</t>
  </si>
  <si>
    <t>Cayman Islands</t>
  </si>
  <si>
    <t>KY</t>
  </si>
  <si>
    <t>CF</t>
  </si>
  <si>
    <t>Chad</t>
  </si>
  <si>
    <t>TD</t>
  </si>
  <si>
    <t>Chile</t>
  </si>
  <si>
    <t>CL</t>
  </si>
  <si>
    <t>Antecendentes Previsionales</t>
  </si>
  <si>
    <t>China</t>
  </si>
  <si>
    <t>CN</t>
  </si>
  <si>
    <t>Court Proceedings, Judgment Records, Enforcement Records</t>
  </si>
  <si>
    <t>Colombia</t>
  </si>
  <si>
    <t>CO</t>
  </si>
  <si>
    <t>OFAC indicator</t>
  </si>
  <si>
    <t>Congo</t>
  </si>
  <si>
    <t>CG</t>
  </si>
  <si>
    <t>CD</t>
  </si>
  <si>
    <t>Croatia</t>
  </si>
  <si>
    <t>HR</t>
  </si>
  <si>
    <t>Curaçao</t>
  </si>
  <si>
    <t>CW</t>
  </si>
  <si>
    <t>Cyprus</t>
  </si>
  <si>
    <t>CY</t>
  </si>
  <si>
    <t>Negative Payment Incidents</t>
  </si>
  <si>
    <t>Detrimentals</t>
  </si>
  <si>
    <t>CZ</t>
  </si>
  <si>
    <t>Denmark</t>
  </si>
  <si>
    <t>DK</t>
  </si>
  <si>
    <t>officialRemarks</t>
  </si>
  <si>
    <t>Djibouti</t>
  </si>
  <si>
    <t>DJ</t>
  </si>
  <si>
    <t>Dominica</t>
  </si>
  <si>
    <t>DM</t>
  </si>
  <si>
    <t>DO</t>
  </si>
  <si>
    <t>Ecuador</t>
  </si>
  <si>
    <t>EC</t>
  </si>
  <si>
    <t>Egypt</t>
  </si>
  <si>
    <t>EG</t>
  </si>
  <si>
    <t>El Salvador</t>
  </si>
  <si>
    <t>SV</t>
  </si>
  <si>
    <t>Equatorial Guinea</t>
  </si>
  <si>
    <t>GQ</t>
  </si>
  <si>
    <t>Eritrea</t>
  </si>
  <si>
    <t>ER</t>
  </si>
  <si>
    <t>Estonia</t>
  </si>
  <si>
    <t>EE</t>
  </si>
  <si>
    <t>Ethiopia</t>
  </si>
  <si>
    <t>ET</t>
  </si>
  <si>
    <t>Fiji</t>
  </si>
  <si>
    <t>FJ</t>
  </si>
  <si>
    <t>Finland</t>
  </si>
  <si>
    <t>FI</t>
  </si>
  <si>
    <t>paymentDefaultsJudgementsAndProtests</t>
  </si>
  <si>
    <t>France</t>
  </si>
  <si>
    <t>FR</t>
  </si>
  <si>
    <t>Yes* (Premium service)</t>
  </si>
  <si>
    <t>Court Actions, Judgments</t>
  </si>
  <si>
    <t>Collective Procedures</t>
  </si>
  <si>
    <t>Preferential Rights, Payment Terms Sanction</t>
  </si>
  <si>
    <t>French Guiana</t>
  </si>
  <si>
    <t>GF</t>
  </si>
  <si>
    <t>Gabon</t>
  </si>
  <si>
    <t>GA</t>
  </si>
  <si>
    <t>Gambia</t>
  </si>
  <si>
    <t>GM</t>
  </si>
  <si>
    <t>Georgia</t>
  </si>
  <si>
    <t>GE</t>
  </si>
  <si>
    <t>Germany</t>
  </si>
  <si>
    <t>DE</t>
  </si>
  <si>
    <t>Y</t>
  </si>
  <si>
    <t>insolvencyRepresentatives Hard Negative Criteria</t>
  </si>
  <si>
    <t>Ghana</t>
  </si>
  <si>
    <t>GH</t>
  </si>
  <si>
    <t>Greece</t>
  </si>
  <si>
    <t>GR</t>
  </si>
  <si>
    <t>Greenland</t>
  </si>
  <si>
    <t>GL</t>
  </si>
  <si>
    <t>Grenada</t>
  </si>
  <si>
    <t>GD</t>
  </si>
  <si>
    <t>Guadeloupe</t>
  </si>
  <si>
    <t>GP</t>
  </si>
  <si>
    <t>Guam</t>
  </si>
  <si>
    <t>GU</t>
  </si>
  <si>
    <t>Guatemala</t>
  </si>
  <si>
    <t>GT</t>
  </si>
  <si>
    <t>Guinea</t>
  </si>
  <si>
    <t>GN</t>
  </si>
  <si>
    <t>Guinea-Bissau</t>
  </si>
  <si>
    <t>GW</t>
  </si>
  <si>
    <t>Guyana</t>
  </si>
  <si>
    <t>GY</t>
  </si>
  <si>
    <t>Haiti</t>
  </si>
  <si>
    <t>HT</t>
  </si>
  <si>
    <t>Honduras</t>
  </si>
  <si>
    <t>HN</t>
  </si>
  <si>
    <t>Hong Kong</t>
  </si>
  <si>
    <t>HK</t>
  </si>
  <si>
    <t>Hungary (GGS)</t>
  </si>
  <si>
    <t>HU</t>
  </si>
  <si>
    <t>Email only</t>
  </si>
  <si>
    <t>Negative events</t>
  </si>
  <si>
    <t>Hungary (Connect)</t>
  </si>
  <si>
    <t>Hungary (website)</t>
  </si>
  <si>
    <t>Iceland</t>
  </si>
  <si>
    <t>IS</t>
  </si>
  <si>
    <t>IS-LT</t>
  </si>
  <si>
    <t>India</t>
  </si>
  <si>
    <t>Indonesia</t>
  </si>
  <si>
    <t>Iran</t>
  </si>
  <si>
    <t>IR</t>
  </si>
  <si>
    <t>Iraq</t>
  </si>
  <si>
    <t>IQ</t>
  </si>
  <si>
    <t>Ireland</t>
  </si>
  <si>
    <t>IE</t>
  </si>
  <si>
    <t>Italy</t>
  </si>
  <si>
    <t>IT</t>
  </si>
  <si>
    <t>Arrangement Proposal, Debt Restructuring</t>
  </si>
  <si>
    <t>Ivory Coast (CÔTE D'IVOIRE)</t>
  </si>
  <si>
    <t>CI</t>
  </si>
  <si>
    <t>Jamaica</t>
  </si>
  <si>
    <t>JM</t>
  </si>
  <si>
    <t>Japan</t>
  </si>
  <si>
    <t>JP</t>
  </si>
  <si>
    <t>Reorganisations, Revitalisations, Product Recalls</t>
  </si>
  <si>
    <t>Jordan</t>
  </si>
  <si>
    <t>JO</t>
  </si>
  <si>
    <t>Kazakhstan</t>
  </si>
  <si>
    <t>KZ</t>
  </si>
  <si>
    <t>Kenya</t>
  </si>
  <si>
    <t>KE</t>
  </si>
  <si>
    <t>Kosovo</t>
  </si>
  <si>
    <t>XK</t>
  </si>
  <si>
    <t>Kuwait</t>
  </si>
  <si>
    <t>KW</t>
  </si>
  <si>
    <t>Kyrgyzstan</t>
  </si>
  <si>
    <t>KG</t>
  </si>
  <si>
    <t>Laos</t>
  </si>
  <si>
    <t>LA</t>
  </si>
  <si>
    <t>Latvia</t>
  </si>
  <si>
    <t>LV</t>
  </si>
  <si>
    <t>Lebanon</t>
  </si>
  <si>
    <t>LB</t>
  </si>
  <si>
    <t>Lesotho</t>
  </si>
  <si>
    <t>LS</t>
  </si>
  <si>
    <t>Liberia</t>
  </si>
  <si>
    <t>LR</t>
  </si>
  <si>
    <t>Libya</t>
  </si>
  <si>
    <t>LY</t>
  </si>
  <si>
    <t>Liechtenstein</t>
  </si>
  <si>
    <t>LI</t>
  </si>
  <si>
    <t>CH-LI</t>
  </si>
  <si>
    <t>legalProceedings</t>
  </si>
  <si>
    <t>debtRecoveryInformation</t>
  </si>
  <si>
    <t>preLegalProceedings</t>
  </si>
  <si>
    <t>Lithuania</t>
  </si>
  <si>
    <t>LT</t>
  </si>
  <si>
    <t>Luxembourg</t>
  </si>
  <si>
    <t>LU</t>
  </si>
  <si>
    <t>CS MGD</t>
  </si>
  <si>
    <t>Business Failures</t>
  </si>
  <si>
    <t>Macedonia</t>
  </si>
  <si>
    <t>MK</t>
  </si>
  <si>
    <t>Madagascar</t>
  </si>
  <si>
    <t>MG</t>
  </si>
  <si>
    <t>Malawi</t>
  </si>
  <si>
    <t>MW</t>
  </si>
  <si>
    <t>Malaysia</t>
  </si>
  <si>
    <t>MY</t>
  </si>
  <si>
    <t>Mali</t>
  </si>
  <si>
    <t>ML</t>
  </si>
  <si>
    <t>Malta</t>
  </si>
  <si>
    <t>MT</t>
  </si>
  <si>
    <t>IS-MT</t>
  </si>
  <si>
    <t>Marshall Island</t>
  </si>
  <si>
    <t>MH</t>
  </si>
  <si>
    <t>Martinique</t>
  </si>
  <si>
    <t>MQ</t>
  </si>
  <si>
    <t>Mauritania</t>
  </si>
  <si>
    <t>MR</t>
  </si>
  <si>
    <t>Mauritius</t>
  </si>
  <si>
    <t>MU</t>
  </si>
  <si>
    <t>Mayotte</t>
  </si>
  <si>
    <t>YT</t>
  </si>
  <si>
    <t>Mexico</t>
  </si>
  <si>
    <t>MX</t>
  </si>
  <si>
    <t>Concursos</t>
  </si>
  <si>
    <t>SAT Actions</t>
  </si>
  <si>
    <t>Micronesia</t>
  </si>
  <si>
    <t>FM</t>
  </si>
  <si>
    <t>Moldova</t>
  </si>
  <si>
    <t>MD</t>
  </si>
  <si>
    <t>Montenegro</t>
  </si>
  <si>
    <t>ME</t>
  </si>
  <si>
    <t>Montserrat</t>
  </si>
  <si>
    <t>MS</t>
  </si>
  <si>
    <t>Morocco</t>
  </si>
  <si>
    <t>MA</t>
  </si>
  <si>
    <t>Mozambique</t>
  </si>
  <si>
    <t>MZ</t>
  </si>
  <si>
    <t>Myanmar</t>
  </si>
  <si>
    <t>MM</t>
  </si>
  <si>
    <t>Namibia</t>
  </si>
  <si>
    <t>NA</t>
  </si>
  <si>
    <t>Nepal</t>
  </si>
  <si>
    <t>NP</t>
  </si>
  <si>
    <t>Netherlands</t>
  </si>
  <si>
    <t>NL</t>
  </si>
  <si>
    <t>see courtData</t>
  </si>
  <si>
    <t>New Caledonia</t>
  </si>
  <si>
    <t>NC</t>
  </si>
  <si>
    <t>New Zealand</t>
  </si>
  <si>
    <t>NZ</t>
  </si>
  <si>
    <t>Judgment</t>
  </si>
  <si>
    <t>Defaults, Collections Agency</t>
  </si>
  <si>
    <t>Nicaragua</t>
  </si>
  <si>
    <t>NI</t>
  </si>
  <si>
    <t>Niger</t>
  </si>
  <si>
    <t>NE</t>
  </si>
  <si>
    <t>Nigeria</t>
  </si>
  <si>
    <t>NG</t>
  </si>
  <si>
    <t>MP</t>
  </si>
  <si>
    <t>Norway</t>
  </si>
  <si>
    <t>NO</t>
  </si>
  <si>
    <t>Payment comments</t>
  </si>
  <si>
    <t>Oman</t>
  </si>
  <si>
    <t>OM</t>
  </si>
  <si>
    <t>Pakistan</t>
  </si>
  <si>
    <t>PK</t>
  </si>
  <si>
    <t>Palau</t>
  </si>
  <si>
    <t>PW</t>
  </si>
  <si>
    <t>Palestine</t>
  </si>
  <si>
    <t>PS</t>
  </si>
  <si>
    <t>Panama</t>
  </si>
  <si>
    <t>PA</t>
  </si>
  <si>
    <t>Paraguay</t>
  </si>
  <si>
    <t>PY</t>
  </si>
  <si>
    <t>Peru</t>
  </si>
  <si>
    <t>PE</t>
  </si>
  <si>
    <t>Worldwide</t>
  </si>
  <si>
    <t>Poland</t>
  </si>
  <si>
    <t>PL</t>
  </si>
  <si>
    <t>Portugal</t>
  </si>
  <si>
    <t>PT</t>
  </si>
  <si>
    <t>Puerto Rico</t>
  </si>
  <si>
    <t>PR</t>
  </si>
  <si>
    <t>Qatar</t>
  </si>
  <si>
    <t>QA</t>
  </si>
  <si>
    <t>Reunion</t>
  </si>
  <si>
    <t>RE</t>
  </si>
  <si>
    <t>Romania</t>
  </si>
  <si>
    <t>RO</t>
  </si>
  <si>
    <t>Russia</t>
  </si>
  <si>
    <t>RU</t>
  </si>
  <si>
    <t>Rwanda</t>
  </si>
  <si>
    <t>RW</t>
  </si>
  <si>
    <t>BL</t>
  </si>
  <si>
    <t>SH</t>
  </si>
  <si>
    <t>St Kitts and Nevis</t>
  </si>
  <si>
    <t>KN</t>
  </si>
  <si>
    <t>LC</t>
  </si>
  <si>
    <t>MF</t>
  </si>
  <si>
    <t>SX</t>
  </si>
  <si>
    <t>PM</t>
  </si>
  <si>
    <t>VC</t>
  </si>
  <si>
    <t>ST</t>
  </si>
  <si>
    <t>Saudi Arabia</t>
  </si>
  <si>
    <t>SA</t>
  </si>
  <si>
    <t>Senegal</t>
  </si>
  <si>
    <t>SN</t>
  </si>
  <si>
    <t>Serbia</t>
  </si>
  <si>
    <t>RS</t>
  </si>
  <si>
    <t>Seychelles</t>
  </si>
  <si>
    <t>SC</t>
  </si>
  <si>
    <t>Sierra Leone</t>
  </si>
  <si>
    <t>SL</t>
  </si>
  <si>
    <t>Singapore</t>
  </si>
  <si>
    <t>SG</t>
  </si>
  <si>
    <t>Litigation</t>
  </si>
  <si>
    <t>Liquidations, Winding Up</t>
  </si>
  <si>
    <t>Slovakia</t>
  </si>
  <si>
    <t>SK</t>
  </si>
  <si>
    <t>Slovenia</t>
  </si>
  <si>
    <t>SI</t>
  </si>
  <si>
    <t>EUROPE</t>
  </si>
  <si>
    <t>Somalia</t>
  </si>
  <si>
    <t>SO</t>
  </si>
  <si>
    <t>South Africa</t>
  </si>
  <si>
    <t>ZA</t>
  </si>
  <si>
    <t>South Korea</t>
  </si>
  <si>
    <t>KR</t>
  </si>
  <si>
    <t>Overdue Payments</t>
  </si>
  <si>
    <t>South Sudan</t>
  </si>
  <si>
    <t>SS</t>
  </si>
  <si>
    <t>Spain</t>
  </si>
  <si>
    <t>ES</t>
  </si>
  <si>
    <t>Incidents</t>
  </si>
  <si>
    <t>Sri Lanka</t>
  </si>
  <si>
    <t>LK</t>
  </si>
  <si>
    <t>Sudan</t>
  </si>
  <si>
    <t>SD</t>
  </si>
  <si>
    <t>Suriname</t>
  </si>
  <si>
    <t>SR</t>
  </si>
  <si>
    <t>SJ</t>
  </si>
  <si>
    <t>Swaziland</t>
  </si>
  <si>
    <t>SZ</t>
  </si>
  <si>
    <t>Sweden</t>
  </si>
  <si>
    <t>SE</t>
  </si>
  <si>
    <t>Claims</t>
  </si>
  <si>
    <t>Record of non payment</t>
  </si>
  <si>
    <t>distraints</t>
  </si>
  <si>
    <t>Switzerland</t>
  </si>
  <si>
    <t>CH</t>
  </si>
  <si>
    <t>Syria</t>
  </si>
  <si>
    <t>SY</t>
  </si>
  <si>
    <t>Taiwan</t>
  </si>
  <si>
    <t>TW</t>
  </si>
  <si>
    <t>Disconored Accounts</t>
  </si>
  <si>
    <t>Forbidden Bidder</t>
  </si>
  <si>
    <t>Trade references</t>
  </si>
  <si>
    <t>Tajikistan</t>
  </si>
  <si>
    <t>TJ</t>
  </si>
  <si>
    <t>Tanzania</t>
  </si>
  <si>
    <t>TZ</t>
  </si>
  <si>
    <t>Thailand</t>
  </si>
  <si>
    <t>TH</t>
  </si>
  <si>
    <t>Togo</t>
  </si>
  <si>
    <t>TG</t>
  </si>
  <si>
    <t>TT</t>
  </si>
  <si>
    <t>Tunisia</t>
  </si>
  <si>
    <t>TN</t>
  </si>
  <si>
    <t>Turkey</t>
  </si>
  <si>
    <t>TR</t>
  </si>
  <si>
    <t>Comments only</t>
  </si>
  <si>
    <t>Turkmenistan</t>
  </si>
  <si>
    <t>TM</t>
  </si>
  <si>
    <t>TC</t>
  </si>
  <si>
    <t>Uganda</t>
  </si>
  <si>
    <t>UG</t>
  </si>
  <si>
    <t>Ukraine</t>
  </si>
  <si>
    <t>UA</t>
  </si>
  <si>
    <t>United Arab Emirates</t>
  </si>
  <si>
    <t>AE</t>
  </si>
  <si>
    <t>United Kingdom</t>
  </si>
  <si>
    <t>GB</t>
  </si>
  <si>
    <t>Debtors, Creditors</t>
  </si>
  <si>
    <t>United States</t>
  </si>
  <si>
    <t>Uruguay</t>
  </si>
  <si>
    <t>UY</t>
  </si>
  <si>
    <t>Uzbekistan</t>
  </si>
  <si>
    <t>UZ</t>
  </si>
  <si>
    <t>Venezuela</t>
  </si>
  <si>
    <t>VE</t>
  </si>
  <si>
    <t>Vietnam</t>
  </si>
  <si>
    <t>VN</t>
  </si>
  <si>
    <t>Virgin Islands</t>
  </si>
  <si>
    <t>VI</t>
  </si>
  <si>
    <t xml:space="preserve">Virgin Islands British </t>
  </si>
  <si>
    <t>VG</t>
  </si>
  <si>
    <t>Western Sahara</t>
  </si>
  <si>
    <t>EH</t>
  </si>
  <si>
    <t>Yemen</t>
  </si>
  <si>
    <t>YE</t>
  </si>
  <si>
    <t>Zambia</t>
  </si>
  <si>
    <t>ZM</t>
  </si>
  <si>
    <t>Zimbabwe</t>
  </si>
  <si>
    <t>ZW</t>
  </si>
  <si>
    <t>ROW</t>
  </si>
  <si>
    <t>COUNT</t>
  </si>
  <si>
    <t>IS LT MT</t>
  </si>
  <si>
    <t>AL, BA, BG, HR, CZ, EE, HU, HK, XK, LV, ME, MD, MK, RO, RU, RS, SK, SI, UA</t>
  </si>
  <si>
    <t>AM, AZ, BY, GE, KZ, KG, RU, TJ, TM, UZ</t>
  </si>
  <si>
    <t>AE BH EG IQ IR JO KW LB OM PS QA SR SY YE</t>
  </si>
  <si>
    <t>BF BJ CD DZ EH LY MA SD SS TN YE</t>
  </si>
  <si>
    <t>AO BI BW CF CG CI CM CV DJ ER ET GA GH GM GN GQ GW KE LR LS MG ML MR MU MW MZ NA NE NG RE RW SC SH SL SN SO ST SZ TD TG TZ UG YT ZA ZM ZW</t>
  </si>
  <si>
    <t xml:space="preserve">BD IN LK PK NP </t>
  </si>
  <si>
    <t>TH MY VN KH MM LA AF</t>
  </si>
  <si>
    <t xml:space="preserve">USA </t>
  </si>
  <si>
    <t>CO EC VE</t>
  </si>
  <si>
    <t>AG, AW, BS, BB, BZ, BM, BO, BQ, KY, CW, DM, DO, SV, FJ, GD, GT, GY, HT, HN, JM, MS, NC, NI, PA, PY, PE, BL, KN, LC, MF, PM, VC, SX, GS, SR, TT, TC, UY</t>
  </si>
  <si>
    <t xml:space="preserve"> Belgium</t>
  </si>
  <si>
    <t xml:space="preserve"> Netherlands</t>
  </si>
  <si>
    <t xml:space="preserve"> Luxembourg</t>
  </si>
  <si>
    <t xml:space="preserve"> France</t>
  </si>
  <si>
    <t>Limited</t>
  </si>
  <si>
    <t>Sole Trader</t>
  </si>
  <si>
    <t xml:space="preserve"> Italy</t>
  </si>
  <si>
    <t>Non Limited</t>
  </si>
  <si>
    <t>Registered Sole Prop</t>
  </si>
  <si>
    <t>Consumer Sole Prop</t>
  </si>
  <si>
    <t xml:space="preserve"> Switzerland</t>
  </si>
  <si>
    <t xml:space="preserve"> Liechtenstein</t>
  </si>
  <si>
    <t>Iceland, Lithuania, Malta</t>
  </si>
  <si>
    <t>Albania,  Bosnia, Bulgaria, Croatia, Czech Rep., Estonia, Georgia, Hong Kong, Hungary, Kosovo,  Latvia, Macedonia, Moldova, Montenegro,  Romania, Serbia,  Slovakia, Slovenia,  Ukraine</t>
  </si>
  <si>
    <t>Armenia, Azerbaijan, Belarus, Georgia, Kazakhstan, Kyrgyzstan, Russia, Tajikistan, Turkmenistan, Uzbekistan</t>
  </si>
  <si>
    <t>Bahrain, Egypt, Iran, Iraq, Jordan, Kuwait, Lebanon, Oman, Palestine, Qatar, Saudi Arabia, Syria, United Arab Emirates, Yemen</t>
  </si>
  <si>
    <t>Algeria, Benin, Burkina Faso, Congo, Libya, Morocco, Sudan, South Sudan, Tunisia, Western Sahara</t>
  </si>
  <si>
    <r>
      <rPr>
        <b/>
        <sz val="14"/>
        <color indexed="9"/>
        <rFont val="Calibri"/>
        <family val="2"/>
      </rPr>
      <t xml:space="preserve">AFRICA
</t>
    </r>
    <r>
      <rPr>
        <sz val="10"/>
        <color indexed="9"/>
        <rFont val="Calibri"/>
        <family val="2"/>
      </rPr>
      <t>Angola, Burundi, Botswana, Central African Republic, Congo, Ivory Coast (CÔTE D'IVOIRE), Cameroon, Cape Verde, Djibouti, Eritrea, Ethiopia, Gabon, Ghana, Gambia, Guinea, Equatorial Guinea, Guinea-Bissau, Kenya, Liberia, Lesotho, Madagascar, Mali, Mauritania, Mauritius, Malawi, Mozambique, Namibia, Niger, Nigeria, Reunion, Rwanda, Seychelles, St Helena, Sierra Leone, Senegal, Somalia, Sao Tome &amp; Principe, Swaziland, Chad, Togo, Tanzania, Uganda, Mayotte, South Africa, Zambia, Zimbabwe</t>
    </r>
  </si>
  <si>
    <t xml:space="preserve"> Hong Kong</t>
  </si>
  <si>
    <t xml:space="preserve"> Indonesia (old)</t>
  </si>
  <si>
    <t xml:space="preserve"> Indonesia</t>
  </si>
  <si>
    <t xml:space="preserve"> South Korea</t>
  </si>
  <si>
    <t xml:space="preserve"> Bangladesh, India, Nepal, Pakistan, Sri Lanka</t>
  </si>
  <si>
    <r>
      <rPr>
        <b/>
        <sz val="14"/>
        <color indexed="9"/>
        <rFont val="Calibri"/>
        <family val="2"/>
      </rPr>
      <t xml:space="preserve">Worldwide  PLC </t>
    </r>
    <r>
      <rPr>
        <sz val="8"/>
        <color indexed="9"/>
        <rFont val="Calibri"/>
        <family val="2"/>
      </rPr>
      <t>Thailand, Malaysia, Vietnam, Cambodia, Myanmar, Laos, Afghanistan</t>
    </r>
  </si>
  <si>
    <t xml:space="preserve"> New Zealand</t>
  </si>
  <si>
    <t>Colombia, Ecuador, Venezuela</t>
  </si>
  <si>
    <r>
      <rPr>
        <b/>
        <sz val="14"/>
        <color theme="0"/>
        <rFont val="Calibri"/>
        <family val="2"/>
        <scheme val="minor"/>
      </rPr>
      <t xml:space="preserve">LATAM 
</t>
    </r>
    <r>
      <rPr>
        <sz val="8"/>
        <color theme="0"/>
        <rFont val="Calibri"/>
        <family val="2"/>
        <scheme val="minor"/>
      </rPr>
      <t>Antigua and Barbuda, Aruba, Bahamas, Barbados, Belize, Bermuda, Bolivia, Bonaire Sint Eustatius and Saba, British Virgin Islands , Cayman Islands, Curaçoa, Dominica, Dominican Republic, El Salvador, Fiji, Grenada, Guatemala, Guyana, Haiti, Hondorus, Jamaica, Montserrat, New Caledonia, Panama, Paraguay, Peru, Saint Barthélemy, Saint Kitts and Nevis, Saint Lucia, Saint Martin, Saint Pierre and Miquelon, Saint Vincent and the Grenadines, El Salvador, South Georgia and the South Sandwich Islands, Suriname, Trinidad and Tobago, Turks and Caicos Islands, Uruguay</t>
    </r>
  </si>
  <si>
    <t xml:space="preserve"> Germany</t>
  </si>
  <si>
    <t xml:space="preserve"> Reupblic of Ireland</t>
  </si>
  <si>
    <t xml:space="preserve"> Denmark </t>
  </si>
  <si>
    <t xml:space="preserve"> Norway </t>
  </si>
  <si>
    <t xml:space="preserve"> Sweden</t>
  </si>
  <si>
    <t xml:space="preserve"> United 
Kingdom</t>
  </si>
  <si>
    <t xml:space="preserve"> Austria</t>
  </si>
  <si>
    <t xml:space="preserve"> Finland </t>
  </si>
  <si>
    <t xml:space="preserve"> Greece</t>
  </si>
  <si>
    <t xml:space="preserve"> Hungary</t>
  </si>
  <si>
    <t xml:space="preserve"> Spain</t>
  </si>
  <si>
    <t xml:space="preserve"> Poland</t>
  </si>
  <si>
    <t xml:space="preserve"> Portugal</t>
  </si>
  <si>
    <t xml:space="preserve"> Turkey</t>
  </si>
  <si>
    <t xml:space="preserve"> Japan</t>
  </si>
  <si>
    <t xml:space="preserve"> China</t>
  </si>
  <si>
    <t xml:space="preserve"> Singapore</t>
  </si>
  <si>
    <t xml:space="preserve"> Taiwan</t>
  </si>
  <si>
    <t xml:space="preserve"> Australia</t>
  </si>
  <si>
    <t xml:space="preserve">  Canada</t>
  </si>
  <si>
    <t xml:space="preserve">  USA </t>
  </si>
  <si>
    <t xml:space="preserve"> Argentina</t>
  </si>
  <si>
    <t xml:space="preserve"> Brazil</t>
  </si>
  <si>
    <t xml:space="preserve"> Chile</t>
  </si>
  <si>
    <t xml:space="preserve"> Mexico</t>
  </si>
  <si>
    <t>Report Elements:</t>
  </si>
  <si>
    <t>new</t>
  </si>
  <si>
    <t>companyId (example formats)</t>
  </si>
  <si>
    <t>"BE-X-000000000"</t>
  </si>
  <si>
    <t>"NL-X-000000000000"</t>
  </si>
  <si>
    <t>"LU-X-LU00000000"</t>
  </si>
  <si>
    <t>"FR-X-00000000000000"</t>
  </si>
  <si>
    <t>"DE-0-DE00000000"</t>
  </si>
  <si>
    <t>"DE-1-DE00000000"</t>
  </si>
  <si>
    <t>"IT-0-AA000000"</t>
  </si>
  <si>
    <t>"IE-0-IE000000"</t>
  </si>
  <si>
    <t>"IE-1-000000"</t>
  </si>
  <si>
    <t>"DK-X-DK00000000"</t>
  </si>
  <si>
    <t>"NO-0-NO00000000"</t>
  </si>
  <si>
    <t>"NO-1-NO00000000"</t>
  </si>
  <si>
    <t>"NO-2-NO00000000"</t>
  </si>
  <si>
    <t>"SE-0-0000000000"</t>
  </si>
  <si>
    <t>"SE-1-0000000000"</t>
  </si>
  <si>
    <t>"GB-0-00000000"</t>
  </si>
  <si>
    <t>"GB-1-00000000"</t>
  </si>
  <si>
    <t>"AT-X-00000"</t>
  </si>
  <si>
    <t>CY-X-00000000~0000~0000~0000~000000000000"</t>
  </si>
  <si>
    <t>"FI-X-00000000"</t>
  </si>
  <si>
    <t>"GR-X-0000000000"</t>
  </si>
  <si>
    <t>"HU-X-0000000000"</t>
  </si>
  <si>
    <t>"CH-X-0000" / "CH-X-00000" / "CH-X-000000" / "CH-X-000000"</t>
  </si>
  <si>
    <t>"LI-X-0000000"</t>
  </si>
  <si>
    <t>"ES-X-000000" / "ES-X-0000000"</t>
  </si>
  <si>
    <t>"PL-X-000" / "PL-X-0000 / "PL-X-00000" / "PL-X-000000" / "PL-X-0000000"</t>
  </si>
  <si>
    <t>"PT-X-0000000"</t>
  </si>
  <si>
    <t>TR-X-000000</t>
  </si>
  <si>
    <t>"IS-X-0000000000" "LT-X-000000000" "MT-X-C 0000"</t>
  </si>
  <si>
    <t>"AA-X-00000000"</t>
  </si>
  <si>
    <t>"AA-X-000~AAA00000000"</t>
  </si>
  <si>
    <t>"AA-X-AA0000000000"</t>
  </si>
  <si>
    <t>"JP-X-JP000000000"</t>
  </si>
  <si>
    <t>"CN-X-000000000000"</t>
  </si>
  <si>
    <t>"HK-X-000000"</t>
  </si>
  <si>
    <t>"ID-X-ID0000000000"</t>
  </si>
  <si>
    <t>"KR-0-0000000000"</t>
  </si>
  <si>
    <t>SG-X-000000000A"</t>
  </si>
  <si>
    <t>"TW-X-000000" / "TW-X-0000000" / "TW-X-00000000"</t>
  </si>
  <si>
    <t>"AA-X-000000"</t>
  </si>
  <si>
    <t>PLC-X-WW00000000"</t>
  </si>
  <si>
    <t>"AU-0-000000000"</t>
  </si>
  <si>
    <t>"AU-1-00000000000"</t>
  </si>
  <si>
    <t>"NZ-X-0000000"</t>
  </si>
  <si>
    <t>"CA-X-CA00000000"</t>
  </si>
  <si>
    <t>"US-X-US00000000" or "US-X-US000000000"</t>
  </si>
  <si>
    <t>"AR-0-00000000000"</t>
  </si>
  <si>
    <t>"BR-X-00000000000000"</t>
  </si>
  <si>
    <t>"CL-X-0000000" /"CL-X-00000000"</t>
  </si>
  <si>
    <t>"EC-X-0000000"</t>
  </si>
  <si>
    <t>MX-X-MX00000000</t>
  </si>
  <si>
    <t>"DO-X-00000"</t>
  </si>
  <si>
    <t>.</t>
  </si>
  <si>
    <t>Company Summary</t>
  </si>
  <si>
    <t>Yes*</t>
  </si>
  <si>
    <t>No*</t>
  </si>
  <si>
    <t>Company Identification</t>
  </si>
  <si>
    <t>(other structured address elements)</t>
  </si>
  <si>
    <t>NACEBEL 08</t>
  </si>
  <si>
    <t>SBI 2008</t>
  </si>
  <si>
    <t>NACELUX</t>
  </si>
  <si>
    <t>NAF/API</t>
  </si>
  <si>
    <t>WZ2008</t>
  </si>
  <si>
    <t>ATECO 2007</t>
  </si>
  <si>
    <t>SIC07</t>
  </si>
  <si>
    <t>Nace Rev2</t>
  </si>
  <si>
    <t>NACE Rev2</t>
  </si>
  <si>
    <t>SNI 2007</t>
  </si>
  <si>
    <t>SIC03</t>
  </si>
  <si>
    <t>ÖNACE 2008</t>
  </si>
  <si>
    <t>TOL 2008</t>
  </si>
  <si>
    <t>STAKOD-08</t>
  </si>
  <si>
    <t>NACE</t>
  </si>
  <si>
    <t>NOGA 2008</t>
  </si>
  <si>
    <t>CNAE 2009</t>
  </si>
  <si>
    <t>PKD 2007</t>
  </si>
  <si>
    <t>CAE Rev3</t>
  </si>
  <si>
    <t>NACE Rev1</t>
  </si>
  <si>
    <t>JSIC</t>
  </si>
  <si>
    <t>CSIC</t>
  </si>
  <si>
    <t>UK SIC07</t>
  </si>
  <si>
    <t>US87</t>
  </si>
  <si>
    <t>KSIC</t>
  </si>
  <si>
    <t>SSIC</t>
  </si>
  <si>
    <t>UK SIC03</t>
  </si>
  <si>
    <t>ANZSIC 2006</t>
  </si>
  <si>
    <t>ANZSIC</t>
  </si>
  <si>
    <t>ANZIC</t>
  </si>
  <si>
    <t>F883</t>
  </si>
  <si>
    <t>CNAE 2007</t>
  </si>
  <si>
    <t>US87*</t>
  </si>
  <si>
    <t>NAICS</t>
  </si>
  <si>
    <t>SIC</t>
  </si>
  <si>
    <t>activity</t>
  </si>
  <si>
    <t>Nace Rev2, NAICS</t>
  </si>
  <si>
    <t>Credit Score</t>
  </si>
  <si>
    <t>TBC</t>
  </si>
  <si>
    <t>(other free flowing elements)</t>
  </si>
  <si>
    <t>Directors / Managers</t>
  </si>
  <si>
    <t>(other name elements)</t>
  </si>
  <si>
    <t>Directorships</t>
  </si>
  <si>
    <t>Nominal Share Capital</t>
  </si>
  <si>
    <t>Nominal Share Capital - Currency</t>
  </si>
  <si>
    <t>Issued Share Capital</t>
  </si>
  <si>
    <t>Issued Share Capital - Currency</t>
  </si>
  <si>
    <t>Share capital - Currency</t>
  </si>
  <si>
    <t>Shareholders</t>
  </si>
  <si>
    <t>Name</t>
  </si>
  <si>
    <t>Address (Simple Value)</t>
  </si>
  <si>
    <t>Address (other structured elements)</t>
  </si>
  <si>
    <t>Share Percent</t>
  </si>
  <si>
    <t>shareClasses (array)</t>
  </si>
  <si>
    <t>Ultimate Parent Company</t>
  </si>
  <si>
    <t>Company Name</t>
  </si>
  <si>
    <t>Safe Number</t>
  </si>
  <si>
    <t>Company Status</t>
  </si>
  <si>
    <t>Company Registration Number</t>
  </si>
  <si>
    <t>VAT Number</t>
  </si>
  <si>
    <t>Immediate Parent Company</t>
  </si>
  <si>
    <t>Subsidiary Companies</t>
  </si>
  <si>
    <t>Subsidiary Name</t>
  </si>
  <si>
    <t>Affiliated Companies</t>
  </si>
  <si>
    <t>Affiliate Name</t>
  </si>
  <si>
    <t>Extended Group Structure</t>
  </si>
  <si>
    <t>Company Type</t>
  </si>
  <si>
    <t>Company Registered Number</t>
  </si>
  <si>
    <t>Latest Annual Accounts (Date)</t>
  </si>
  <si>
    <t>Level</t>
  </si>
  <si>
    <t>Status</t>
  </si>
  <si>
    <t>Extended Group Structure Extra</t>
  </si>
  <si>
    <t>Other Information</t>
  </si>
  <si>
    <t>Advisors</t>
  </si>
  <si>
    <t>Solicitor Name</t>
  </si>
  <si>
    <t>Bankers</t>
  </si>
  <si>
    <t>Bankers Address (Simple Value)</t>
  </si>
  <si>
    <t>Bankers Address (other structured elements)</t>
  </si>
  <si>
    <t>Bank Code</t>
  </si>
  <si>
    <t>Employee Information</t>
  </si>
  <si>
    <t>Year</t>
  </si>
  <si>
    <t>Number of Employees</t>
  </si>
  <si>
    <t>Financial Statement</t>
  </si>
  <si>
    <t>Financial Year End Date</t>
  </si>
  <si>
    <t>Number of Weeks</t>
  </si>
  <si>
    <t>Currency</t>
  </si>
  <si>
    <t>Consolidated Accounts</t>
  </si>
  <si>
    <t>Profit &amp; Loss Account</t>
  </si>
  <si>
    <t>Revenue</t>
  </si>
  <si>
    <t>Operating Costs</t>
  </si>
  <si>
    <t>Operating Profit</t>
  </si>
  <si>
    <t>Wages &amp; Salaries</t>
  </si>
  <si>
    <t>Pension Costs</t>
  </si>
  <si>
    <t>Depreciation</t>
  </si>
  <si>
    <t>Amortisation</t>
  </si>
  <si>
    <t>Financial Income</t>
  </si>
  <si>
    <t>Financial Expenses</t>
  </si>
  <si>
    <t>Extraordinary Income</t>
  </si>
  <si>
    <t>Extraordinary Costs</t>
  </si>
  <si>
    <t>Profit Before Tax</t>
  </si>
  <si>
    <t>Tax</t>
  </si>
  <si>
    <t>Profit After Tax</t>
  </si>
  <si>
    <t>Dividends</t>
  </si>
  <si>
    <t>Minority Interests</t>
  </si>
  <si>
    <t>Other Appropriations</t>
  </si>
  <si>
    <t>Retained Profit</t>
  </si>
  <si>
    <t>Balance Sheet</t>
  </si>
  <si>
    <t>Land &amp; Buildings</t>
  </si>
  <si>
    <t>Plant &amp; Machinery</t>
  </si>
  <si>
    <t>Other Tangible Assets</t>
  </si>
  <si>
    <t>Total Tangible Assets</t>
  </si>
  <si>
    <t>Goodwill</t>
  </si>
  <si>
    <t>Other Intangible Assets</t>
  </si>
  <si>
    <t>Total Intangible Assets</t>
  </si>
  <si>
    <t>Investments</t>
  </si>
  <si>
    <t>Loans to Group</t>
  </si>
  <si>
    <t>Other Loans</t>
  </si>
  <si>
    <t>Miscellaneous Fixed Assets</t>
  </si>
  <si>
    <t>Total Other Fixed Assets</t>
  </si>
  <si>
    <t>TOTAL FIXED ASSETS</t>
  </si>
  <si>
    <t>Raw Materials</t>
  </si>
  <si>
    <t>Work in Progress</t>
  </si>
  <si>
    <t>Finished Goods</t>
  </si>
  <si>
    <t>Other Inventories</t>
  </si>
  <si>
    <t>Total Inventories</t>
  </si>
  <si>
    <t>Trade Receivables</t>
  </si>
  <si>
    <t>Group Receivables</t>
  </si>
  <si>
    <t>Receivables Due after 1 year</t>
  </si>
  <si>
    <t>Miscellaneous Receivables</t>
  </si>
  <si>
    <t>Total Receivables</t>
  </si>
  <si>
    <t>Cash</t>
  </si>
  <si>
    <t>Other Current Assets</t>
  </si>
  <si>
    <t>TOTAL CURRENT ASSETS</t>
  </si>
  <si>
    <t>TOTAL ASSETS</t>
  </si>
  <si>
    <t>Trade Payables</t>
  </si>
  <si>
    <t>Bank Liabilities</t>
  </si>
  <si>
    <t>Other Loans/Finance</t>
  </si>
  <si>
    <t>Group Payables</t>
  </si>
  <si>
    <t>Miscellaneous Liabilities</t>
  </si>
  <si>
    <t>TOTAL CURRENT LIABILITIES</t>
  </si>
  <si>
    <t>Trade Payables due after 1 year</t>
  </si>
  <si>
    <t>Bank Liabilities due after 1 year</t>
  </si>
  <si>
    <t>Other Loans/Finance due after 1 year</t>
  </si>
  <si>
    <t>Group Payables due after 1 year</t>
  </si>
  <si>
    <t>Miscellaneous Liabilities due after 1 year</t>
  </si>
  <si>
    <t>TOTAL LONG TERM LIABILITIES</t>
  </si>
  <si>
    <t>TOTAL LIABILITIES</t>
  </si>
  <si>
    <t>Called Up Share Capital</t>
  </si>
  <si>
    <t>Share Premium</t>
  </si>
  <si>
    <t>Revenue Reserves</t>
  </si>
  <si>
    <t>Other Reserves</t>
  </si>
  <si>
    <t>TOTAL SHAREHOLDERS EQUITY</t>
  </si>
  <si>
    <t>Other Financials</t>
  </si>
  <si>
    <t>Contingent Liabilities</t>
  </si>
  <si>
    <t>Working Capital</t>
  </si>
  <si>
    <t>Net Worth</t>
  </si>
  <si>
    <t>Ratios</t>
  </si>
  <si>
    <t>Pre-Tax Profit Margin</t>
  </si>
  <si>
    <t>Return on Capital Employed</t>
  </si>
  <si>
    <t>Return on Total Assets Employed</t>
  </si>
  <si>
    <t>Return on Net Assets Employed</t>
  </si>
  <si>
    <t>Sales/Net Working Capital</t>
  </si>
  <si>
    <t>Stock Turnover Ratio</t>
  </si>
  <si>
    <t>Debtor Days</t>
  </si>
  <si>
    <t>Creditor Days</t>
  </si>
  <si>
    <t>Current Ratio</t>
  </si>
  <si>
    <t>Liquidity Ratio/Acid Test</t>
  </si>
  <si>
    <t>Current Debt Ratio</t>
  </si>
  <si>
    <t>Gearing</t>
  </si>
  <si>
    <t>Equity in Percentage</t>
  </si>
  <si>
    <t>Total Debt Ratio</t>
  </si>
  <si>
    <t>Local Financial Statements</t>
  </si>
  <si>
    <t>Rating History</t>
  </si>
  <si>
    <t>Misc /  Miscellaneous</t>
  </si>
  <si>
    <t>negativeRating / scoreExclusion</t>
  </si>
  <si>
    <t>Ultimate Beneficial Owners (UBO's)</t>
  </si>
  <si>
    <t>Authorised Signatories</t>
  </si>
  <si>
    <t>branches</t>
  </si>
  <si>
    <t>otherOfficials</t>
  </si>
  <si>
    <t>companyHistory</t>
  </si>
  <si>
    <t>commentaries</t>
  </si>
  <si>
    <t>Score History</t>
  </si>
  <si>
    <t>Limit History</t>
  </si>
  <si>
    <t>Enquiries Trend</t>
  </si>
  <si>
    <t>Special Notes</t>
  </si>
  <si>
    <t>Note</t>
  </si>
  <si>
    <t xml:space="preserve"> </t>
  </si>
  <si>
    <t>Last Updated:</t>
  </si>
  <si>
    <t>Central Europe</t>
  </si>
  <si>
    <t>North America</t>
  </si>
  <si>
    <t>South &amp; Central America</t>
  </si>
  <si>
    <t>BF BJ DR CD DZ EH LY MA SD SS TN YE</t>
  </si>
  <si>
    <t xml:space="preserve"> Bahrain, Egypt, Iran, Iraq, Jordan, Kuwait, Lebanon, Oman, Palestine, Qatar, Saudi Arabia, Syria, United Arab Emirates, Yemen</t>
  </si>
  <si>
    <r>
      <rPr>
        <b/>
        <sz val="14"/>
        <color indexed="9"/>
        <rFont val="Calibri"/>
        <family val="2"/>
      </rPr>
      <t xml:space="preserve">AFRICA
</t>
    </r>
    <r>
      <rPr>
        <sz val="10"/>
        <color indexed="9"/>
        <rFont val="Calibri"/>
        <family val="2"/>
      </rPr>
      <t>Angola, Burundi, Botswana, Central African Republic, Congo, Ivory Coast, Cameroon, Cape Verde, Djibouti, Eritrea, Ethiopia, Gabon, Ghana, Gambia, Guinea, Equatorial Guinea, Guinea-Bissau, Kenya, Liberia, Lesotho, Madagascar, Mali, Mauritania, Mauritius, Malawi, Mozambique, Namibia, Niger, Nigeria, Reunion, Rwanda, Seychelles, St Helena, Sierra Leone, Senegal, Somalia, Sao Tome and Principe, Swaziland, Chad, Togo, Tanzania, Uganda, Mayotte, South Africa, Zambia, Zimbabwe</t>
    </r>
  </si>
  <si>
    <r>
      <rPr>
        <b/>
        <sz val="14"/>
        <color theme="0"/>
        <rFont val="Calibri"/>
        <family val="2"/>
        <scheme val="minor"/>
      </rPr>
      <t xml:space="preserve">LATAM 
</t>
    </r>
    <r>
      <rPr>
        <sz val="8"/>
        <color theme="0"/>
        <rFont val="Calibri"/>
        <family val="2"/>
        <scheme val="minor"/>
      </rPr>
      <t>Antigua and Barbuda, Aruba, Bahamas, Barbados, Belize, Bermuda, Bolivia, Bonaire Sint Eustatius and Saba, British Virgin Islands , Cayman Islands, Curaçoa, Dominica, Dominican Republic, El Salvador, Grenada, Guatemala, Guyana, Haiti, Hondorus, Jamaica, Montserrat, New Caledonia, Panama, Paraguay, Peru, Saint Barthélemy, Saint Kitts and Nevis, Saint Lucia, Saint Martin, Saint Pierre and Miquelon, Saint Vincent and the Grenadines, El Salvador, South Georgia and the South Sandwich Islands, Suriname, Trinidad and Tobago, Turks and Caicos Islands, Uruguay</t>
    </r>
  </si>
  <si>
    <t>Report @Currency (GGS only)</t>
  </si>
  <si>
    <t>CompanySummary</t>
  </si>
  <si>
    <t>BusinessName</t>
  </si>
  <si>
    <t>Number (Safe Number)</t>
  </si>
  <si>
    <t>CompanyRegistrationNumber</t>
  </si>
  <si>
    <t>MainActivity/ActivityCode</t>
  </si>
  <si>
    <t>MainActivity/ActivityDescription</t>
  </si>
  <si>
    <t>CompanyStatus @Code</t>
  </si>
  <si>
    <t>CompanyStatus</t>
  </si>
  <si>
    <t>LatestTurnoverFigure</t>
  </si>
  <si>
    <t>LatestTurnoverFigure @Currency</t>
  </si>
  <si>
    <t>LatestShareholdersEquityFigure</t>
  </si>
  <si>
    <t>LatestShareholdersEquityFigure @Currency</t>
  </si>
  <si>
    <t>CreditRating/CommonValue</t>
  </si>
  <si>
    <t>CreditRating/CommonDescription</t>
  </si>
  <si>
    <t>CreditRating/CreditLimit</t>
  </si>
  <si>
    <t>CreditRating/CreditLimit @Currency</t>
  </si>
  <si>
    <t>CreditRating/ProviderValue</t>
  </si>
  <si>
    <t>CreditRating/ProviderDescription</t>
  </si>
  <si>
    <t>CompanyIdentification</t>
  </si>
  <si>
    <t>BasicInformation</t>
  </si>
  <si>
    <t>RegisteredCompanyName</t>
  </si>
  <si>
    <t>VatRegistrationNumber</t>
  </si>
  <si>
    <t>VatRegistrationDate</t>
  </si>
  <si>
    <t>CompanyRegistrationDate</t>
  </si>
  <si>
    <t>operationsStartDate</t>
  </si>
  <si>
    <t>CommercialCourt</t>
  </si>
  <si>
    <t>LegalForm @CommonCode</t>
  </si>
  <si>
    <t>LegalForm @ProviderCode</t>
  </si>
  <si>
    <t/>
  </si>
  <si>
    <t>LegalForm</t>
  </si>
  <si>
    <t>TypeofOwnership</t>
  </si>
  <si>
    <t>PrincipalActivity/ActivityCode</t>
  </si>
  <si>
    <t>PrincipalActivity/ActivityDescription</t>
  </si>
  <si>
    <t>ContactAddress/SimpleValue</t>
  </si>
  <si>
    <t>ContactTelephoneNumber</t>
  </si>
  <si>
    <t>Activities [array]</t>
  </si>
  <si>
    <t>Activity/ActivityCode</t>
  </si>
  <si>
    <t>Activity/ActivityDescription</t>
  </si>
  <si>
    <t>PreviousNames [array]</t>
  </si>
  <si>
    <t>PreviousName*/Name</t>
  </si>
  <si>
    <t>PreviousName*/DateChanged</t>
  </si>
  <si>
    <t>PreviousLegalForms [array]</t>
  </si>
  <si>
    <t>PreviousLegalForm/LegalForm @ProviderCode</t>
  </si>
  <si>
    <t>PreviousLegalForm/LegalForm</t>
  </si>
  <si>
    <t>PreviousLegalForm/DateChanged</t>
  </si>
  <si>
    <t>CreditScore</t>
  </si>
  <si>
    <t>CurrentCreditRating</t>
  </si>
  <si>
    <t>CommonValue (A - E)</t>
  </si>
  <si>
    <t>CommonDescription</t>
  </si>
  <si>
    <t>CreditLimit @Currency</t>
  </si>
  <si>
    <t>CreditLimit</t>
  </si>
  <si>
    <t>ProviderValue (usually 0-100)</t>
  </si>
  <si>
    <t>ProviderDescription</t>
  </si>
  <si>
    <t>CurrentContractLimit @currency</t>
  </si>
  <si>
    <t>CurrentContractLimit</t>
  </si>
  <si>
    <t>PreviousCreditRating</t>
  </si>
  <si>
    <t>DateOfLatestRatingChange</t>
  </si>
  <si>
    <t>ContactInformation</t>
  </si>
  <si>
    <t>MainAddress</t>
  </si>
  <si>
    <t>Address/SimpleValue</t>
  </si>
  <si>
    <t>Address/Country</t>
  </si>
  <si>
    <t>Telephone</t>
  </si>
  <si>
    <t>OtherAddresses [array]</t>
  </si>
  <si>
    <t>PreviousAddresses [array]</t>
  </si>
  <si>
    <t>EmailAddresses [array]</t>
  </si>
  <si>
    <t>EmailAddress</t>
  </si>
  <si>
    <t>Websites [array]</t>
  </si>
  <si>
    <t>Website</t>
  </si>
  <si>
    <t>AdditionalInformation/NegativeInformation</t>
  </si>
  <si>
    <t>AdditionalInformation/PaymentData</t>
  </si>
  <si>
    <t>DBT</t>
  </si>
  <si>
    <t>IndUstryDBT</t>
  </si>
  <si>
    <t>CurrentDirectors</t>
  </si>
  <si>
    <t>Address</t>
  </si>
  <si>
    <t>Gender</t>
  </si>
  <si>
    <t>DateOfBirth</t>
  </si>
  <si>
    <t>Position</t>
  </si>
  <si>
    <t>Position @AppointmentDate</t>
  </si>
  <si>
    <t>PreviousDirectors</t>
  </si>
  <si>
    <t>ResignationDate</t>
  </si>
  <si>
    <t>GGS ID</t>
  </si>
  <si>
    <t>Advisor/Auditor Name</t>
  </si>
  <si>
    <t>CZ LT SK MT IS</t>
  </si>
  <si>
    <t>AL AM AZ BY BA BG HR CZ EE GE KZ KV KG LV ME RO RU RS SK SI TJ TM UA UZ</t>
  </si>
  <si>
    <t>AE BH EG IQ IR JO KW LB OM PS QT SR SY YE</t>
  </si>
  <si>
    <t>AM, AW, BS, BB, BZ, BM, BO, BQ, VG, KY, CW, DM, DO, SV, GD, GT, GY, HT, HN, JM, MS, NC, NI, PA, PY, PE, BL, KN, LC, MF, PM, VC, SX, GS, SR, TT, TC, UY</t>
  </si>
  <si>
    <t>1.3i only</t>
  </si>
  <si>
    <t>Czech Rep., Lithuania, Slovakia, Malta, Iceland</t>
  </si>
  <si>
    <r>
      <t xml:space="preserve"> </t>
    </r>
    <r>
      <rPr>
        <b/>
        <sz val="14"/>
        <color indexed="9"/>
        <rFont val="Calibri"/>
        <family val="2"/>
      </rPr>
      <t>CENTRAL EUROPE</t>
    </r>
    <r>
      <rPr>
        <b/>
        <sz val="8"/>
        <color indexed="9"/>
        <rFont val="Calibri"/>
        <family val="2"/>
      </rPr>
      <t xml:space="preserve"> </t>
    </r>
    <r>
      <rPr>
        <sz val="8"/>
        <color indexed="9"/>
        <rFont val="Calibri"/>
        <family val="2"/>
      </rPr>
      <t>(Albania, Armenia, Azerbaijan, Belarus, Bosnia, Bulgaria, Croatia, Estonia, Georgia, Kazakhstan, Kosovo, Kyrgyzstan, Latvia, Macedonia, Moldova, Montenegro, Romania, Russia, Serbia, Slovenia, Tajikistan, Turkmenistan, Ukraine, Uzbekistan.)</t>
    </r>
  </si>
  <si>
    <t xml:space="preserve"> South Africa</t>
  </si>
  <si>
    <t xml:space="preserve"> Colombia, Ecuador, Venezuela</t>
  </si>
  <si>
    <t>Antigua and Barbuda, Aruba, Bahamas, Barbados, Belize, Bermuda, Bolivia, Bonaire Sint Eustatius and Saba, British Virgin Islands , Cayman Islands, Curaçoa, Dominica, Dominican Republic, El Salvador, Fiji, Grenada, Guatemala, Guyana, Haiti, Hondorus, Jamaica, Montserrat, New Caledonia, Panama, Paraguay, Peru, Saint Barthélemy, Saint Kitts and Nevis, Saint Lucia, Saint Martin, Saint Pierre and Miquelon, Saint Vincent and the Grenadines, El Salvador, South Georgia and the South Sandwich Islands, Suriname, Trinidad and Tobago, Turks and Caicos Islands, Uruguay</t>
  </si>
  <si>
    <t xml:space="preserve"> TurkeyYes</t>
  </si>
  <si>
    <t>Detailed Report Elements:</t>
  </si>
  <si>
    <t>Main Address / Contact Address</t>
  </si>
  <si>
    <t>(other structured address elements):</t>
  </si>
  <si>
    <t>Other Addresses [array]</t>
  </si>
  <si>
    <t>Previous Addresses [array]</t>
  </si>
  <si>
    <t>yES</t>
  </si>
  <si>
    <t>Current Directors / Managers</t>
  </si>
  <si>
    <t>(detailed name elements)</t>
  </si>
  <si>
    <t>Previous Directors / Managers</t>
  </si>
  <si>
    <t>Shareholders Addresses [array]</t>
  </si>
  <si>
    <t>array1 (Ltd)</t>
  </si>
  <si>
    <t>array2 (Ltd)</t>
  </si>
  <si>
    <t>array3 (Ltd)</t>
  </si>
  <si>
    <t>array1 (Non Ltd)</t>
  </si>
  <si>
    <t>array2 (Non Ltd)</t>
  </si>
  <si>
    <t>Algeria, Benin, Burkina Faso, Congo, Libya, Morocco, Sudan, South Sudan, Tunisia, Western Sahara, Yemen</t>
  </si>
  <si>
    <t>Angola, Burundi, Botswana, Central African Republic, Congo, Ivory Coast, Cameroon, Cape Verde, Djibouti, Eritrea, Ethiopia, Gabon, Ghana, Gambia, Guinea, Equatorial Guinea, Guinea-Bissau, Kenya, Liberia, Lesotho, Madagascar, Mali, Mauritania, Mauritius, Malawi, Mozambique, Namibia, Niger, Nigeria, Reunion, Rwanda, Seychelles, St Helena, Sierra Leone, Senegal, Somalia, Sao Tome and Principe, Swaziland, Chad, Togo, Tanzania, Uganda, Mayotte, South Africa, Zambia, Zimbabwe</t>
  </si>
  <si>
    <t>Bangladesh, India, Nepal, Pakistan, Sri Lanka</t>
  </si>
  <si>
    <t>Worldwide  PLC Thailand, Malaysia, Vietnam, Cambodia, Myanmar, Laos, Afghanistan</t>
  </si>
  <si>
    <t>Albania, Armenia, Azerbaijan, Belarus, Bosnia, Bulgaria, Croatia, Czech Rep., Estonia, Georgia, Kazakhstan, Kosovo, Kyrgyzstan, Latvia, Macedonia, Moldova, Montenegro, Romania, Russia, Serbia,  Slovakia, Slovenia, Tajikistan, Turkmenistan, Ukraine, Uzbekistan.</t>
  </si>
  <si>
    <t>US SIC87</t>
  </si>
  <si>
    <t xml:space="preserve"> STAKOD-03, </t>
  </si>
  <si>
    <t>NACE-03</t>
  </si>
  <si>
    <t>Other</t>
  </si>
  <si>
    <t>NOGA 2002</t>
  </si>
  <si>
    <t>ISIC</t>
  </si>
  <si>
    <t>F150</t>
  </si>
  <si>
    <t>CIIU*</t>
  </si>
  <si>
    <t>SCIAN</t>
  </si>
  <si>
    <t>Antigua and Barbuda, Aruba, Bahamas, Barbados, Belize, Bermuda, Bolivia, Bonaire Sint Eustatius and Saba, British Virgin Islands , Cayman Islands, Curaçoa, Dominica, Dominican Republic, El Salvador, Grenada, Guatemala, Guyana, Haiti, Hondorus, Jamaica, Montserrat, New Caledonia, Panama, Paraguay, Peru, Saint Barthélemy, Saint Kitts and Nevis, Saint Lucia, Saint Martin, Saint Pierre and Miquelon, Saint Vincent and the Grenadines, El Salvador, South Georgia and the South Sandwich Islands, Suriname, Trinidad and Tobago, Turks and Caicos Islands, Uruguay</t>
  </si>
  <si>
    <t>Consolidated</t>
  </si>
  <si>
    <t>GGS</t>
  </si>
  <si>
    <t>Yes (connect only)</t>
  </si>
  <si>
    <t>Both Consolidated and Individual can exist for the same year in Connect.</t>
  </si>
  <si>
    <t>Global financials and GGS contain Individual only. Local financials - Both Consolidated and Individual can exist for the same year in Connect.</t>
  </si>
  <si>
    <t>Individual with preference</t>
  </si>
  <si>
    <t>AdditionalInformation.AdditionalFinancials contains Group accounts</t>
  </si>
  <si>
    <t>Precedence rules: 1) KIFRS (Korean IFRS) Consolidated 2) KIFRS Individual 3) KGAAP (Korean Generally Accepted Accounting Policies) Consolidated, 4) KGAAP Individual.</t>
  </si>
  <si>
    <t>Both Consolidated and Individual can exist for the same year in Connect (SYNTH accounts and FULL accounts ony).</t>
  </si>
  <si>
    <t xml:space="preserve">Consolidated only </t>
  </si>
  <si>
    <t>Consolidated else individual</t>
  </si>
  <si>
    <t>Either consolidated or individual will exit.</t>
  </si>
  <si>
    <t>Category</t>
  </si>
  <si>
    <t>Availabile</t>
  </si>
  <si>
    <t>Reg Num (ID)</t>
  </si>
  <si>
    <t>VAT Num (ID)</t>
  </si>
  <si>
    <t>Safe Num (ID)</t>
  </si>
  <si>
    <t>Array (activities)</t>
  </si>
  <si>
    <t>Other (activities)</t>
  </si>
  <si>
    <t>Current (legal form)</t>
  </si>
  <si>
    <t>Previous (legal form)</t>
  </si>
  <si>
    <t>Current (score)</t>
  </si>
  <si>
    <t>Previous (score)</t>
  </si>
  <si>
    <t>Limit (score)</t>
  </si>
  <si>
    <t>PD (score)</t>
  </si>
  <si>
    <t>Global/Local (Group Structure)</t>
  </si>
  <si>
    <t>Ultimate (Group Structure)</t>
  </si>
  <si>
    <t>Immed. (Group Structure)</t>
  </si>
  <si>
    <t>Subs (Group Structure)</t>
  </si>
  <si>
    <t>Affiliate (Group Structure)</t>
  </si>
  <si>
    <t>Extended (Group Structure)</t>
  </si>
  <si>
    <t>Current (directors)</t>
  </si>
  <si>
    <t>Previous (directors)</t>
  </si>
  <si>
    <t>Capital (share)</t>
  </si>
  <si>
    <t>Shareholders (share)</t>
  </si>
  <si>
    <t>Beneficial (share)</t>
  </si>
  <si>
    <t>Global (financials)</t>
  </si>
  <si>
    <t>Local (financials)</t>
  </si>
  <si>
    <t>Individual/Consolidated (Financials)</t>
  </si>
  <si>
    <t>Court Data (Negative)</t>
  </si>
  <si>
    <t>Collections (Negative)</t>
  </si>
  <si>
    <t>Insolvency Data (Negative)</t>
  </si>
  <si>
    <t>Sanctions (Negative)</t>
  </si>
  <si>
    <t>Other (Negative)</t>
  </si>
  <si>
    <t>Global/Local</t>
  </si>
  <si>
    <t>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</si>
</sst>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0.0"/>
    <numFmt numFmtId="166" formatCode="_-* #,##0_-;\-* #,##0_-;_-* &quot;-&quot;??_-;_-@_-"/>
  </numFmts>
  <fonts count="65" x14ac:knownFonts="1">
    <font>
      <sz val="11"/>
      <color theme="1"/>
      <name val="Calibri"/>
      <family val="2"/>
      <scheme val="minor"/>
    </font>
    <font>
      <b/>
      <sz val="10"/>
      <name val="Arial"/>
      <family val="2"/>
      <charset val="238"/>
    </font>
    <font>
      <b/>
      <sz val="10"/>
      <name val="Trebuchet MS"/>
      <family val="2"/>
      <charset val="238"/>
    </font>
    <font>
      <b/>
      <sz val="11"/>
      <name val="Calibri"/>
      <family val="2"/>
    </font>
    <font>
      <sz val="10"/>
      <color indexed="9"/>
      <name val="Calibri"/>
      <family val="2"/>
    </font>
    <font>
      <b/>
      <sz val="14"/>
      <color indexed="9"/>
      <name val="Calibri"/>
      <family val="2"/>
    </font>
    <font>
      <sz val="8"/>
      <color indexed="9"/>
      <name val="Calibri"/>
      <family val="2"/>
    </font>
    <font>
      <b/>
      <sz val="8"/>
      <color indexed="9"/>
      <name val="Calibri"/>
      <family val="2"/>
    </font>
    <font>
      <sz val="9"/>
      <color indexed="81"/>
      <name val="Tahoma"/>
      <family val="2"/>
    </font>
    <font>
      <b/>
      <sz val="9"/>
      <color indexed="81"/>
      <name val="Tahoma"/>
      <family val="2"/>
    </font>
    <font>
      <sz val="11"/>
      <color theme="0"/>
      <name val="Calibri"/>
      <family val="2"/>
      <scheme val="minor"/>
    </font>
    <font>
      <b/>
      <sz val="11"/>
      <color theme="0"/>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b/>
      <sz val="11"/>
      <color theme="1"/>
      <name val="Calibri"/>
      <family val="2"/>
      <scheme val="minor"/>
    </font>
    <font>
      <sz val="18"/>
      <color theme="0" tint="-0.499984740745262"/>
      <name val="Calibri"/>
      <family val="2"/>
      <scheme val="minor"/>
    </font>
    <font>
      <sz val="10"/>
      <color theme="1"/>
      <name val="Calibri"/>
      <family val="2"/>
      <scheme val="minor"/>
    </font>
    <font>
      <b/>
      <sz val="10"/>
      <color theme="1"/>
      <name val="Calibri"/>
      <family val="2"/>
      <scheme val="minor"/>
    </font>
    <font>
      <sz val="8"/>
      <color theme="0"/>
      <name val="Calibri"/>
      <family val="2"/>
      <scheme val="minor"/>
    </font>
    <font>
      <b/>
      <sz val="14"/>
      <color theme="0"/>
      <name val="Calibri"/>
      <family val="2"/>
      <scheme val="minor"/>
    </font>
    <font>
      <b/>
      <sz val="10"/>
      <color rgb="FFC0000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b/>
      <sz val="11"/>
      <color rgb="FF002060"/>
      <name val="Calibri"/>
      <family val="2"/>
      <scheme val="minor"/>
    </font>
    <font>
      <sz val="12"/>
      <color theme="0" tint="-0.34998626667073579"/>
      <name val="Calibri"/>
      <family val="2"/>
      <scheme val="minor"/>
    </font>
    <font>
      <b/>
      <sz val="11"/>
      <color rgb="FF000000"/>
      <name val="Calibri"/>
      <family val="2"/>
    </font>
    <font>
      <sz val="8"/>
      <color theme="1"/>
      <name val="Calibri"/>
      <family val="2"/>
      <scheme val="minor"/>
    </font>
    <font>
      <b/>
      <sz val="11"/>
      <name val="Calibri"/>
      <family val="2"/>
      <scheme val="minor"/>
    </font>
    <font>
      <b/>
      <sz val="10"/>
      <name val="Calibri"/>
      <family val="2"/>
      <scheme val="minor"/>
    </font>
    <font>
      <sz val="11"/>
      <name val="Calibri"/>
      <family val="2"/>
      <scheme val="minor"/>
    </font>
    <font>
      <sz val="10"/>
      <color rgb="FFC00000"/>
      <name val="Calibri"/>
      <family val="2"/>
      <scheme val="minor"/>
    </font>
    <font>
      <b/>
      <sz val="8"/>
      <color theme="0"/>
      <name val="Calibri"/>
      <family val="2"/>
      <scheme val="minor"/>
    </font>
    <font>
      <sz val="11"/>
      <color rgb="FF002060"/>
      <name val="Calibri"/>
      <family val="2"/>
      <scheme val="minor"/>
    </font>
    <font>
      <sz val="10"/>
      <name val="Calibri"/>
      <family val="2"/>
      <scheme val="minor"/>
    </font>
    <font>
      <sz val="11"/>
      <color theme="0" tint="-0.499984740745262"/>
      <name val="Calibri"/>
      <family val="2"/>
      <scheme val="minor"/>
    </font>
    <font>
      <sz val="8"/>
      <color theme="0" tint="-0.499984740745262"/>
      <name val="Calibri"/>
      <family val="2"/>
      <scheme val="minor"/>
    </font>
    <font>
      <sz val="10"/>
      <color theme="0"/>
      <name val="Calibri"/>
      <family val="2"/>
    </font>
    <font>
      <b/>
      <sz val="14"/>
      <color theme="1" tint="0.249977111117893"/>
      <name val="Calibri"/>
      <family val="2"/>
      <scheme val="minor"/>
    </font>
    <font>
      <b/>
      <sz val="14"/>
      <name val="Calibri"/>
      <family val="2"/>
      <scheme val="minor"/>
    </font>
    <font>
      <sz val="10"/>
      <color rgb="FF006100"/>
      <name val="Calibri"/>
      <family val="2"/>
      <scheme val="minor"/>
    </font>
    <font>
      <sz val="10"/>
      <color theme="10"/>
      <name val="Calibri"/>
      <family val="2"/>
    </font>
    <font>
      <sz val="10"/>
      <color rgb="FF353535"/>
      <name val="Calibri"/>
      <family val="2"/>
      <scheme val="minor"/>
    </font>
    <font>
      <sz val="10"/>
      <color rgb="FF9C6500"/>
      <name val="Calibri"/>
      <family val="2"/>
      <scheme val="minor"/>
    </font>
    <font>
      <b/>
      <sz val="14"/>
      <color theme="0" tint="-4.9989318521683403E-2"/>
      <name val="Calibri"/>
      <family val="2"/>
      <scheme val="minor"/>
    </font>
    <font>
      <sz val="11"/>
      <color theme="1"/>
      <name val="Calibri"/>
      <family val="2"/>
      <scheme val="minor"/>
    </font>
    <font>
      <sz val="11"/>
      <color theme="1"/>
      <name val="Calibri Light"/>
      <family val="2"/>
    </font>
    <font>
      <b/>
      <sz val="11"/>
      <color theme="0"/>
      <name val="Calibri Light"/>
      <family val="2"/>
    </font>
    <font>
      <sz val="11"/>
      <color theme="0"/>
      <name val="Calibri Light"/>
      <family val="2"/>
    </font>
    <font>
      <sz val="11"/>
      <name val="Calibri Light"/>
      <family val="2"/>
    </font>
    <font>
      <sz val="12"/>
      <color theme="1"/>
      <name val="Calibri Light"/>
      <family val="2"/>
    </font>
    <font>
      <sz val="10"/>
      <color theme="1"/>
      <name val="Calibri Light"/>
      <family val="2"/>
    </font>
    <font>
      <b/>
      <sz val="10"/>
      <color theme="0"/>
      <name val="Calibri Light"/>
      <family val="2"/>
    </font>
    <font>
      <sz val="9"/>
      <color theme="1"/>
      <name val="Calibri Light"/>
      <family val="2"/>
    </font>
    <font>
      <sz val="9"/>
      <color theme="0"/>
      <name val="Calibri Light"/>
      <family val="2"/>
    </font>
    <font>
      <sz val="10"/>
      <name val="Calibri Light"/>
      <family val="2"/>
    </font>
    <font>
      <sz val="9"/>
      <name val="Calibri Light"/>
      <family val="2"/>
    </font>
    <font>
      <b/>
      <sz val="11"/>
      <name val="Calibri Light"/>
      <family val="2"/>
    </font>
    <font>
      <sz val="8"/>
      <name val="Calibri"/>
      <family val="2"/>
      <scheme val="minor"/>
    </font>
    <font>
      <sz val="10"/>
      <color theme="0"/>
      <name val="Calibri Light"/>
      <family val="2"/>
    </font>
    <font>
      <b/>
      <sz val="11"/>
      <color rgb="FFFF0000"/>
      <name val="Calibri"/>
      <family val="2"/>
      <scheme val="minor"/>
    </font>
    <font>
      <sz val="12"/>
      <color theme="0"/>
      <name val="Calibri Light"/>
      <family val="2"/>
    </font>
    <font>
      <sz val="11"/>
      <color rgb="FFFF0000"/>
      <name val="Calibri"/>
      <family val="2"/>
      <scheme val="minor"/>
    </font>
    <font>
      <sz val="8"/>
      <color rgb="FF000000"/>
      <name val="Segoe UI"/>
      <family val="2"/>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double">
        <color indexed="64"/>
      </left>
      <right style="double">
        <color indexed="64"/>
      </right>
      <top style="thin">
        <color indexed="64"/>
      </top>
      <bottom style="double">
        <color indexed="64"/>
      </bottom>
      <diagonal/>
    </border>
    <border>
      <left/>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diagonal/>
    </border>
    <border>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xf numFmtId="0" fontId="12" fillId="2" borderId="0" applyNumberFormat="0" applyBorder="0" applyAlignment="0" applyProtection="0"/>
    <xf numFmtId="0" fontId="13" fillId="0" borderId="0" applyNumberFormat="0" applyFill="0" applyBorder="0" applyAlignment="0" applyProtection="0">
      <alignment vertical="top"/>
      <protection locked="0"/>
    </xf>
    <xf numFmtId="0" fontId="14" fillId="3" borderId="0" applyNumberFormat="0" applyBorder="0" applyAlignment="0" applyProtection="0"/>
    <xf numFmtId="164" fontId="46" fillId="0" borderId="0" applyFont="0" applyFill="0" applyBorder="0" applyAlignment="0" applyProtection="0"/>
  </cellStyleXfs>
  <cellXfs count="432">
    <xf numFmtId="0" fontId="0" fillId="0" borderId="0" xfId="0"/>
    <xf numFmtId="0" fontId="0" fillId="4" borderId="0" xfId="0" applyFill="1"/>
    <xf numFmtId="0" fontId="0" fillId="4" borderId="0" xfId="0" applyFill="1" applyAlignment="1">
      <alignment horizontal="left"/>
    </xf>
    <xf numFmtId="0" fontId="0" fillId="4" borderId="0" xfId="0" applyFill="1" applyAlignment="1">
      <alignment horizontal="center"/>
    </xf>
    <xf numFmtId="0" fontId="0" fillId="4" borderId="0" xfId="0" applyFill="1" applyAlignment="1">
      <alignment horizontal="center" vertical="center"/>
    </xf>
    <xf numFmtId="0" fontId="0" fillId="4" borderId="0" xfId="0" applyFill="1" applyAlignment="1">
      <alignment horizontal="center" vertical="center" textRotation="90"/>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2" xfId="0" applyBorder="1" applyAlignment="1">
      <alignment horizontal="center" vertical="center"/>
    </xf>
    <xf numFmtId="0" fontId="15" fillId="4" borderId="0" xfId="0" applyFont="1" applyFill="1" applyAlignment="1">
      <alignment horizontal="center" vertical="center"/>
    </xf>
    <xf numFmtId="0" fontId="15" fillId="4" borderId="0" xfId="0" applyFont="1" applyFill="1" applyAlignment="1">
      <alignment vertical="center"/>
    </xf>
    <xf numFmtId="0" fontId="15" fillId="4" borderId="3" xfId="0" applyFont="1" applyFill="1" applyBorder="1" applyAlignment="1">
      <alignment horizontal="center" vertical="center"/>
    </xf>
    <xf numFmtId="0" fontId="0" fillId="4" borderId="0" xfId="0" applyFill="1" applyAlignment="1">
      <alignment horizontal="left" vertical="center"/>
    </xf>
    <xf numFmtId="0" fontId="15" fillId="4" borderId="3" xfId="0" applyFont="1" applyFill="1" applyBorder="1" applyAlignment="1">
      <alignment horizontal="left" vertical="center"/>
    </xf>
    <xf numFmtId="0" fontId="0" fillId="4" borderId="4" xfId="0" applyFill="1" applyBorder="1" applyAlignment="1">
      <alignment horizontal="center" vertical="center"/>
    </xf>
    <xf numFmtId="0" fontId="17" fillId="0" borderId="5" xfId="0" applyFont="1" applyBorder="1" applyAlignment="1">
      <alignment horizontal="center" vertical="center"/>
    </xf>
    <xf numFmtId="0" fontId="17" fillId="4" borderId="0" xfId="0" applyFont="1" applyFill="1" applyAlignment="1">
      <alignment horizontal="center" vertical="center"/>
    </xf>
    <xf numFmtId="0" fontId="17" fillId="4" borderId="0" xfId="0" applyFont="1" applyFill="1"/>
    <xf numFmtId="0" fontId="17" fillId="0" borderId="2" xfId="0" applyFont="1" applyBorder="1" applyAlignment="1">
      <alignment horizontal="center" vertical="center"/>
    </xf>
    <xf numFmtId="0" fontId="17" fillId="0" borderId="0" xfId="0" applyFont="1" applyAlignment="1">
      <alignment horizontal="center" vertical="center"/>
    </xf>
    <xf numFmtId="0" fontId="17" fillId="4" borderId="0" xfId="0" applyFont="1" applyFill="1" applyAlignment="1">
      <alignment horizontal="center"/>
    </xf>
    <xf numFmtId="0" fontId="17" fillId="0" borderId="6" xfId="0" applyFont="1" applyBorder="1" applyAlignment="1">
      <alignment horizontal="center" vertical="center"/>
    </xf>
    <xf numFmtId="0" fontId="17" fillId="4" borderId="0" xfId="0" applyFont="1" applyFill="1" applyAlignment="1">
      <alignment horizontal="left"/>
    </xf>
    <xf numFmtId="0" fontId="18" fillId="4" borderId="0" xfId="0" applyFont="1" applyFill="1"/>
    <xf numFmtId="0" fontId="0" fillId="4" borderId="1" xfId="0" applyFill="1" applyBorder="1" applyAlignment="1">
      <alignment horizontal="center" vertical="center"/>
    </xf>
    <xf numFmtId="0" fontId="15" fillId="4" borderId="0" xfId="0" applyFont="1" applyFill="1" applyAlignment="1">
      <alignment horizontal="left" vertical="center"/>
    </xf>
    <xf numFmtId="0" fontId="18" fillId="4" borderId="7" xfId="0" applyFont="1" applyFill="1" applyBorder="1" applyAlignment="1">
      <alignment horizontal="center" vertical="center"/>
    </xf>
    <xf numFmtId="0" fontId="0" fillId="4" borderId="0" xfId="0" applyFill="1" applyAlignment="1">
      <alignment horizontal="center" textRotation="90"/>
    </xf>
    <xf numFmtId="0" fontId="10" fillId="4" borderId="0" xfId="0" applyFont="1" applyFill="1" applyAlignment="1">
      <alignment horizontal="center"/>
    </xf>
    <xf numFmtId="0" fontId="0" fillId="0" borderId="5" xfId="0" applyBorder="1" applyAlignment="1">
      <alignment horizontal="center" vertical="center"/>
    </xf>
    <xf numFmtId="0" fontId="15" fillId="4" borderId="8" xfId="0" applyFont="1" applyFill="1" applyBorder="1" applyAlignment="1">
      <alignment horizontal="center" vertical="center" wrapText="1"/>
    </xf>
    <xf numFmtId="0" fontId="15" fillId="6" borderId="9" xfId="0" applyFont="1" applyFill="1" applyBorder="1" applyAlignment="1">
      <alignment horizontal="center" vertical="center"/>
    </xf>
    <xf numFmtId="0" fontId="19" fillId="6" borderId="10" xfId="0" applyFont="1" applyFill="1" applyBorder="1" applyAlignment="1">
      <alignment horizontal="center" textRotation="90"/>
    </xf>
    <xf numFmtId="0" fontId="19" fillId="6" borderId="11" xfId="0" applyFont="1" applyFill="1" applyBorder="1" applyAlignment="1">
      <alignment horizontal="center" textRotation="90" wrapText="1"/>
    </xf>
    <xf numFmtId="0" fontId="19" fillId="6" borderId="10" xfId="0" applyFont="1" applyFill="1" applyBorder="1" applyAlignment="1">
      <alignment horizontal="center" textRotation="90" wrapText="1"/>
    </xf>
    <xf numFmtId="0" fontId="20" fillId="6" borderId="8" xfId="0" applyFont="1" applyFill="1" applyBorder="1" applyAlignment="1">
      <alignment horizontal="center" textRotation="90" wrapText="1"/>
    </xf>
    <xf numFmtId="0" fontId="20" fillId="6" borderId="12" xfId="0" applyFont="1" applyFill="1" applyBorder="1" applyAlignment="1">
      <alignment horizontal="center" textRotation="90" wrapText="1"/>
    </xf>
    <xf numFmtId="0" fontId="18" fillId="6" borderId="10" xfId="0" applyFont="1" applyFill="1" applyBorder="1" applyAlignment="1">
      <alignment horizontal="center" vertical="center"/>
    </xf>
    <xf numFmtId="0" fontId="21" fillId="4" borderId="0" xfId="0" applyFont="1" applyFill="1" applyAlignment="1">
      <alignment horizontal="left" vertical="center"/>
    </xf>
    <xf numFmtId="0" fontId="22" fillId="4" borderId="0" xfId="0" applyFont="1" applyFill="1" applyAlignment="1">
      <alignment horizontal="left" vertical="top" textRotation="90"/>
    </xf>
    <xf numFmtId="0" fontId="23" fillId="4" borderId="0" xfId="0" applyFont="1" applyFill="1" applyAlignment="1">
      <alignment horizontal="left" textRotation="90"/>
    </xf>
    <xf numFmtId="0" fontId="23" fillId="4" borderId="0" xfId="0" applyFont="1" applyFill="1" applyAlignment="1">
      <alignment horizontal="left" textRotation="90" wrapText="1"/>
    </xf>
    <xf numFmtId="0" fontId="22" fillId="4" borderId="0" xfId="0" applyFont="1" applyFill="1" applyAlignment="1">
      <alignment horizontal="left" vertical="top" textRotation="90" wrapText="1"/>
    </xf>
    <xf numFmtId="0" fontId="23" fillId="4" borderId="0" xfId="0" applyFont="1" applyFill="1" applyAlignment="1">
      <alignment horizontal="left" vertical="top" textRotation="90" wrapText="1"/>
    </xf>
    <xf numFmtId="0" fontId="23" fillId="4" borderId="0" xfId="0" applyFont="1" applyFill="1" applyAlignment="1">
      <alignment horizontal="left" vertical="center" textRotation="90" wrapText="1"/>
    </xf>
    <xf numFmtId="0" fontId="23" fillId="4" borderId="0" xfId="0" applyFont="1" applyFill="1" applyAlignment="1">
      <alignment horizontal="left" vertical="center" textRotation="90"/>
    </xf>
    <xf numFmtId="0" fontId="21" fillId="4" borderId="0" xfId="0" applyFont="1" applyFill="1" applyAlignment="1">
      <alignment horizontal="center" vertical="center"/>
    </xf>
    <xf numFmtId="0" fontId="25" fillId="5" borderId="3" xfId="0" applyFont="1" applyFill="1" applyBorder="1" applyAlignment="1">
      <alignment horizontal="left" vertical="center" indent="1"/>
    </xf>
    <xf numFmtId="165" fontId="26" fillId="4" borderId="0" xfId="0" applyNumberFormat="1" applyFont="1" applyFill="1" applyAlignment="1">
      <alignment horizontal="right" vertical="center" indent="1"/>
    </xf>
    <xf numFmtId="0" fontId="15" fillId="0" borderId="3" xfId="0" applyFont="1" applyBorder="1" applyAlignment="1">
      <alignment horizontal="left" vertical="center" indent="1"/>
    </xf>
    <xf numFmtId="0" fontId="15" fillId="0" borderId="13" xfId="0" applyFont="1" applyBorder="1" applyAlignment="1">
      <alignment horizontal="left" vertical="center" indent="1"/>
    </xf>
    <xf numFmtId="0" fontId="20" fillId="6" borderId="0" xfId="0" applyFont="1" applyFill="1" applyAlignment="1">
      <alignment vertical="center"/>
    </xf>
    <xf numFmtId="0" fontId="0" fillId="4" borderId="0" xfId="0" applyFill="1" applyAlignment="1">
      <alignment vertical="center"/>
    </xf>
    <xf numFmtId="0" fontId="15" fillId="7" borderId="0" xfId="0" applyFont="1" applyFill="1" applyAlignment="1">
      <alignment vertical="center"/>
    </xf>
    <xf numFmtId="0" fontId="0" fillId="4" borderId="14" xfId="0" applyFill="1" applyBorder="1" applyAlignment="1">
      <alignment vertical="center"/>
    </xf>
    <xf numFmtId="0" fontId="15" fillId="0" borderId="3" xfId="0" applyFont="1" applyBorder="1" applyAlignment="1">
      <alignment vertical="center"/>
    </xf>
    <xf numFmtId="0" fontId="0" fillId="0" borderId="0" xfId="0" applyAlignment="1">
      <alignment vertical="center"/>
    </xf>
    <xf numFmtId="0" fontId="15" fillId="8" borderId="0" xfId="0" applyFont="1" applyFill="1" applyAlignment="1">
      <alignment vertical="center"/>
    </xf>
    <xf numFmtId="0" fontId="15" fillId="9" borderId="0" xfId="0" applyFont="1" applyFill="1" applyAlignment="1">
      <alignment vertical="center"/>
    </xf>
    <xf numFmtId="0" fontId="15" fillId="0" borderId="0" xfId="0" applyFont="1" applyAlignment="1">
      <alignment horizontal="left" vertical="center"/>
    </xf>
    <xf numFmtId="0" fontId="15" fillId="9" borderId="0" xfId="0" applyFont="1" applyFill="1" applyAlignment="1">
      <alignment horizontal="left" vertical="center"/>
    </xf>
    <xf numFmtId="0" fontId="15" fillId="9" borderId="0" xfId="0" applyFont="1" applyFill="1"/>
    <xf numFmtId="0" fontId="27" fillId="0" borderId="3" xfId="0" applyFont="1" applyBorder="1" applyAlignment="1">
      <alignment horizontal="left" vertical="center" indent="1"/>
    </xf>
    <xf numFmtId="0" fontId="3" fillId="0" borderId="3" xfId="0" applyFont="1" applyBorder="1" applyAlignment="1">
      <alignment horizontal="left" vertical="center" indent="1"/>
    </xf>
    <xf numFmtId="0" fontId="27" fillId="0" borderId="15" xfId="0" applyFont="1" applyBorder="1" applyAlignment="1">
      <alignment horizontal="left" vertical="center" indent="1"/>
    </xf>
    <xf numFmtId="0" fontId="27" fillId="0" borderId="16" xfId="0" applyFont="1" applyBorder="1" applyAlignment="1">
      <alignment horizontal="left" vertical="center" indent="1"/>
    </xf>
    <xf numFmtId="0" fontId="27" fillId="0" borderId="13" xfId="0" applyFont="1" applyBorder="1" applyAlignment="1">
      <alignment horizontal="left" vertical="center" indent="1"/>
    </xf>
    <xf numFmtId="0" fontId="3" fillId="0" borderId="16" xfId="0" applyFont="1" applyBorder="1" applyAlignment="1">
      <alignment horizontal="left" vertical="center" indent="1"/>
    </xf>
    <xf numFmtId="0" fontId="27" fillId="0" borderId="17" xfId="0" applyFont="1" applyBorder="1" applyAlignment="1">
      <alignment horizontal="left" vertical="center" indent="1"/>
    </xf>
    <xf numFmtId="0" fontId="27" fillId="9" borderId="0" xfId="0" applyFont="1" applyFill="1" applyAlignment="1">
      <alignment horizontal="left" vertical="center"/>
    </xf>
    <xf numFmtId="0" fontId="15" fillId="9" borderId="0" xfId="0" applyFont="1" applyFill="1" applyAlignment="1">
      <alignment horizontal="left"/>
    </xf>
    <xf numFmtId="0" fontId="1" fillId="0" borderId="3" xfId="0" applyFont="1" applyBorder="1" applyAlignment="1">
      <alignment horizontal="left" vertical="center" indent="1"/>
    </xf>
    <xf numFmtId="0" fontId="2" fillId="0" borderId="3" xfId="0" applyFont="1" applyBorder="1" applyAlignment="1">
      <alignment horizontal="left" vertical="center" indent="1"/>
    </xf>
    <xf numFmtId="0" fontId="21" fillId="4" borderId="0" xfId="0" applyFont="1" applyFill="1" applyAlignment="1">
      <alignment horizontal="center" vertical="center" textRotation="90"/>
    </xf>
    <xf numFmtId="0" fontId="28" fillId="4" borderId="0" xfId="0" applyFont="1" applyFill="1" applyAlignment="1">
      <alignment horizontal="left"/>
    </xf>
    <xf numFmtId="0" fontId="15" fillId="4" borderId="3" xfId="0" applyFont="1" applyFill="1" applyBorder="1" applyAlignment="1">
      <alignment horizontal="left" vertical="center" indent="1"/>
    </xf>
    <xf numFmtId="0" fontId="17" fillId="5" borderId="2" xfId="0" applyFont="1" applyFill="1" applyBorder="1" applyAlignment="1">
      <alignment horizontal="left" vertical="center"/>
    </xf>
    <xf numFmtId="0" fontId="15" fillId="4" borderId="9" xfId="0" applyFont="1" applyFill="1" applyBorder="1" applyAlignment="1">
      <alignment horizontal="center" vertical="center" wrapText="1"/>
    </xf>
    <xf numFmtId="0" fontId="15" fillId="4" borderId="7" xfId="0" applyFont="1" applyFill="1" applyBorder="1" applyAlignment="1">
      <alignment vertical="center"/>
    </xf>
    <xf numFmtId="0" fontId="15" fillId="4" borderId="3" xfId="0" applyFont="1" applyFill="1" applyBorder="1" applyAlignment="1">
      <alignment vertical="center"/>
    </xf>
    <xf numFmtId="0" fontId="29" fillId="4" borderId="3" xfId="0" applyFont="1" applyFill="1" applyBorder="1" applyAlignment="1">
      <alignment horizontal="center" vertical="center"/>
    </xf>
    <xf numFmtId="0" fontId="20" fillId="6" borderId="8" xfId="0" applyFont="1" applyFill="1" applyBorder="1" applyAlignment="1">
      <alignment horizontal="center" textRotation="90"/>
    </xf>
    <xf numFmtId="0" fontId="30" fillId="0" borderId="14" xfId="0" applyFont="1" applyBorder="1" applyAlignment="1">
      <alignment horizontal="center" vertical="center" wrapText="1"/>
    </xf>
    <xf numFmtId="0" fontId="21" fillId="4" borderId="14" xfId="0" applyFont="1" applyFill="1" applyBorder="1" applyAlignment="1">
      <alignment horizontal="center" vertical="center" wrapText="1"/>
    </xf>
    <xf numFmtId="0" fontId="23" fillId="4" borderId="14" xfId="0" applyFont="1" applyFill="1" applyBorder="1" applyAlignment="1">
      <alignment horizontal="left" vertical="center" textRotation="90" wrapText="1"/>
    </xf>
    <xf numFmtId="0" fontId="15" fillId="0" borderId="18" xfId="0" applyFont="1" applyBorder="1" applyAlignment="1">
      <alignment horizontal="left" vertical="center" indent="1"/>
    </xf>
    <xf numFmtId="0" fontId="15" fillId="0" borderId="19" xfId="0" applyFont="1" applyBorder="1" applyAlignment="1">
      <alignment horizontal="left" vertical="center" indent="1"/>
    </xf>
    <xf numFmtId="0" fontId="15" fillId="0" borderId="3" xfId="0" applyFont="1" applyBorder="1" applyAlignment="1">
      <alignment horizontal="center" vertical="center"/>
    </xf>
    <xf numFmtId="0" fontId="29" fillId="0" borderId="3" xfId="0" applyFont="1" applyBorder="1" applyAlignment="1">
      <alignment horizontal="center" vertical="center"/>
    </xf>
    <xf numFmtId="0" fontId="28" fillId="0" borderId="2" xfId="0" applyFont="1" applyBorder="1" applyAlignment="1">
      <alignment horizontal="center" vertical="center"/>
    </xf>
    <xf numFmtId="0" fontId="15" fillId="4" borderId="0" xfId="0" applyFont="1" applyFill="1"/>
    <xf numFmtId="0" fontId="13" fillId="0" borderId="3" xfId="2" applyBorder="1" applyAlignment="1" applyProtection="1">
      <alignment horizontal="left" vertical="center" indent="1"/>
    </xf>
    <xf numFmtId="0" fontId="0" fillId="0" borderId="3" xfId="0" applyBorder="1" applyAlignment="1">
      <alignment horizontal="left" vertical="center" indent="1"/>
    </xf>
    <xf numFmtId="0" fontId="31" fillId="0" borderId="3" xfId="0" applyFont="1" applyBorder="1" applyAlignment="1">
      <alignment horizontal="left" vertical="center" indent="1"/>
    </xf>
    <xf numFmtId="0" fontId="32" fillId="4" borderId="0" xfId="0" applyFont="1" applyFill="1" applyAlignment="1">
      <alignment horizontal="center" vertical="center"/>
    </xf>
    <xf numFmtId="0" fontId="33" fillId="6" borderId="10" xfId="0" applyFont="1" applyFill="1" applyBorder="1" applyAlignment="1">
      <alignment textRotation="90"/>
    </xf>
    <xf numFmtId="0" fontId="33" fillId="6" borderId="11" xfId="0" applyFont="1" applyFill="1" applyBorder="1" applyAlignment="1">
      <alignment horizontal="center" textRotation="90"/>
    </xf>
    <xf numFmtId="0" fontId="28" fillId="0" borderId="5" xfId="0" applyFont="1" applyBorder="1" applyAlignment="1">
      <alignment horizontal="center" vertical="center"/>
    </xf>
    <xf numFmtId="0" fontId="33" fillId="4" borderId="0" xfId="0" applyFont="1" applyFill="1" applyAlignment="1">
      <alignment horizontal="left" vertical="top" textRotation="90"/>
    </xf>
    <xf numFmtId="0" fontId="28" fillId="4" borderId="0" xfId="0" applyFont="1" applyFill="1" applyAlignment="1">
      <alignment horizontal="center" vertical="center"/>
    </xf>
    <xf numFmtId="0" fontId="15" fillId="4" borderId="8" xfId="0" applyFont="1" applyFill="1" applyBorder="1" applyAlignment="1">
      <alignment horizontal="left" vertical="top" wrapText="1"/>
    </xf>
    <xf numFmtId="0" fontId="15" fillId="4" borderId="8" xfId="0" applyFont="1" applyFill="1" applyBorder="1" applyAlignment="1">
      <alignment horizontal="left" vertical="center"/>
    </xf>
    <xf numFmtId="0" fontId="22" fillId="4" borderId="14" xfId="0" applyFont="1" applyFill="1" applyBorder="1" applyAlignment="1">
      <alignment horizontal="left" vertical="top" textRotation="90"/>
    </xf>
    <xf numFmtId="0" fontId="15" fillId="4" borderId="8" xfId="0" applyFont="1" applyFill="1" applyBorder="1" applyAlignment="1">
      <alignment vertical="center"/>
    </xf>
    <xf numFmtId="0" fontId="17" fillId="4" borderId="2"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1" xfId="0" applyFont="1" applyFill="1" applyBorder="1" applyAlignment="1">
      <alignment horizontal="center" vertical="center"/>
    </xf>
    <xf numFmtId="0" fontId="15" fillId="0" borderId="20" xfId="0" applyFont="1" applyBorder="1" applyAlignment="1">
      <alignment horizontal="left" vertical="center" indent="1"/>
    </xf>
    <xf numFmtId="0" fontId="15" fillId="0" borderId="21" xfId="0" applyFont="1" applyBorder="1" applyAlignment="1">
      <alignment horizontal="left" vertical="center" indent="1"/>
    </xf>
    <xf numFmtId="0" fontId="25" fillId="0" borderId="3" xfId="0" applyFont="1" applyBorder="1" applyAlignment="1">
      <alignment horizontal="left" vertical="center" indent="1"/>
    </xf>
    <xf numFmtId="0" fontId="34" fillId="0" borderId="3" xfId="0" applyFont="1" applyBorder="1" applyAlignment="1">
      <alignment horizontal="left" vertical="center" indent="1"/>
    </xf>
    <xf numFmtId="0" fontId="0" fillId="0" borderId="0" xfId="0" applyAlignment="1">
      <alignment horizontal="left" vertical="center"/>
    </xf>
    <xf numFmtId="0" fontId="13" fillId="0" borderId="3" xfId="2" applyFill="1" applyBorder="1" applyAlignment="1" applyProtection="1">
      <alignment horizontal="left" vertical="center" indent="1"/>
    </xf>
    <xf numFmtId="0" fontId="0" fillId="4" borderId="0" xfId="0" applyFill="1" applyAlignment="1">
      <alignment horizontal="left" vertical="center" indent="1"/>
    </xf>
    <xf numFmtId="0" fontId="15" fillId="4" borderId="15" xfId="0" applyFont="1" applyFill="1" applyBorder="1" applyAlignment="1">
      <alignment horizontal="left" vertical="center" indent="1"/>
    </xf>
    <xf numFmtId="0" fontId="0" fillId="4" borderId="0" xfId="0" applyFill="1" applyAlignment="1">
      <alignment horizontal="left" indent="1"/>
    </xf>
    <xf numFmtId="0" fontId="17" fillId="4" borderId="0" xfId="0" applyFont="1" applyFill="1" applyAlignment="1">
      <alignment vertical="center"/>
    </xf>
    <xf numFmtId="0" fontId="28" fillId="4" borderId="0" xfId="0" applyFont="1" applyFill="1"/>
    <xf numFmtId="0" fontId="28" fillId="5" borderId="2" xfId="0" applyFont="1" applyFill="1" applyBorder="1" applyAlignment="1">
      <alignment horizontal="center" vertical="center"/>
    </xf>
    <xf numFmtId="0" fontId="28" fillId="5" borderId="5" xfId="0" applyFont="1" applyFill="1" applyBorder="1" applyAlignment="1">
      <alignment horizontal="center" vertical="center"/>
    </xf>
    <xf numFmtId="0" fontId="19" fillId="6" borderId="10" xfId="0" applyFont="1" applyFill="1" applyBorder="1" applyAlignment="1">
      <alignment textRotation="90"/>
    </xf>
    <xf numFmtId="0" fontId="19" fillId="6" borderId="11" xfId="0" applyFont="1" applyFill="1" applyBorder="1" applyAlignment="1">
      <alignment horizontal="center" textRotation="90"/>
    </xf>
    <xf numFmtId="0" fontId="17" fillId="4" borderId="0" xfId="0" applyFont="1" applyFill="1" applyAlignment="1">
      <alignment horizontal="left" indent="1"/>
    </xf>
    <xf numFmtId="0" fontId="15" fillId="0" borderId="16" xfId="0" applyFont="1" applyBorder="1" applyAlignment="1">
      <alignment horizontal="left" vertical="center" indent="1"/>
    </xf>
    <xf numFmtId="0" fontId="29" fillId="0" borderId="13" xfId="0" applyFont="1" applyBorder="1" applyAlignment="1">
      <alignment horizontal="left" vertical="center" indent="1"/>
    </xf>
    <xf numFmtId="0" fontId="21" fillId="4" borderId="0" xfId="0" applyFont="1" applyFill="1" applyAlignment="1">
      <alignment horizontal="center" vertical="center" wrapText="1"/>
    </xf>
    <xf numFmtId="0" fontId="29" fillId="4" borderId="0" xfId="0" applyFont="1" applyFill="1" applyAlignment="1">
      <alignment vertical="center"/>
    </xf>
    <xf numFmtId="0" fontId="31" fillId="4" borderId="0" xfId="0" applyFont="1" applyFill="1" applyAlignment="1">
      <alignment vertical="center"/>
    </xf>
    <xf numFmtId="0" fontId="23" fillId="4" borderId="14" xfId="0" applyFont="1" applyFill="1" applyBorder="1" applyAlignment="1">
      <alignment horizontal="left" textRotation="90"/>
    </xf>
    <xf numFmtId="0" fontId="23" fillId="4" borderId="14" xfId="0" applyFont="1" applyFill="1" applyBorder="1" applyAlignment="1">
      <alignment horizontal="left" textRotation="90" wrapText="1"/>
    </xf>
    <xf numFmtId="0" fontId="22" fillId="4" borderId="14" xfId="0" applyFont="1" applyFill="1" applyBorder="1" applyAlignment="1">
      <alignment horizontal="left" vertical="top" textRotation="90" wrapText="1"/>
    </xf>
    <xf numFmtId="0" fontId="21" fillId="4" borderId="14" xfId="0" applyFont="1" applyFill="1" applyBorder="1" applyAlignment="1">
      <alignment horizontal="center" textRotation="90" wrapText="1"/>
    </xf>
    <xf numFmtId="0" fontId="23" fillId="4" borderId="14" xfId="0" applyFont="1" applyFill="1" applyBorder="1" applyAlignment="1">
      <alignment horizontal="left" vertical="top" textRotation="90" wrapText="1"/>
    </xf>
    <xf numFmtId="0" fontId="23" fillId="4" borderId="14" xfId="0" applyFont="1" applyFill="1" applyBorder="1" applyAlignment="1">
      <alignment horizontal="left" vertical="center" textRotation="90"/>
    </xf>
    <xf numFmtId="0" fontId="17" fillId="0" borderId="0" xfId="0" applyFont="1" applyAlignment="1">
      <alignment vertical="top"/>
    </xf>
    <xf numFmtId="0" fontId="17" fillId="0" borderId="1" xfId="0" applyFont="1" applyBorder="1" applyAlignment="1">
      <alignment vertical="top"/>
    </xf>
    <xf numFmtId="0" fontId="35" fillId="0" borderId="1" xfId="0" applyFont="1" applyBorder="1" applyAlignment="1">
      <alignment horizontal="left" vertical="top" wrapText="1"/>
    </xf>
    <xf numFmtId="0" fontId="35" fillId="0" borderId="1" xfId="0" applyFont="1" applyBorder="1" applyAlignment="1">
      <alignment horizontal="left" vertical="top"/>
    </xf>
    <xf numFmtId="0" fontId="17" fillId="0" borderId="1" xfId="0" applyFont="1" applyBorder="1" applyAlignment="1">
      <alignment horizontal="left" vertical="top"/>
    </xf>
    <xf numFmtId="0" fontId="35" fillId="0" borderId="0" xfId="0" applyFont="1" applyAlignment="1">
      <alignment horizontal="left" vertical="top"/>
    </xf>
    <xf numFmtId="0" fontId="17" fillId="0" borderId="0" xfId="0" applyFont="1" applyAlignment="1">
      <alignment horizontal="left" vertical="top"/>
    </xf>
    <xf numFmtId="0" fontId="11" fillId="6" borderId="1" xfId="0" applyFont="1" applyFill="1" applyBorder="1" applyAlignment="1">
      <alignment vertical="top"/>
    </xf>
    <xf numFmtId="0" fontId="11" fillId="6" borderId="1" xfId="0" applyFont="1" applyFill="1" applyBorder="1" applyAlignment="1">
      <alignment horizontal="left" vertical="top"/>
    </xf>
    <xf numFmtId="0" fontId="15" fillId="0" borderId="16" xfId="0" applyFont="1" applyBorder="1" applyAlignment="1">
      <alignment horizontal="left" vertical="center" wrapText="1" indent="1"/>
    </xf>
    <xf numFmtId="0" fontId="29" fillId="0" borderId="16" xfId="0" applyFont="1" applyBorder="1" applyAlignment="1">
      <alignment horizontal="left" vertical="center" indent="1"/>
    </xf>
    <xf numFmtId="0" fontId="20" fillId="6" borderId="15" xfId="0" applyFont="1" applyFill="1" applyBorder="1" applyAlignment="1">
      <alignment vertical="center"/>
    </xf>
    <xf numFmtId="0" fontId="15" fillId="7" borderId="16" xfId="0" applyFont="1" applyFill="1" applyBorder="1" applyAlignment="1">
      <alignment vertical="center"/>
    </xf>
    <xf numFmtId="0" fontId="13" fillId="0" borderId="16" xfId="2" applyFill="1" applyBorder="1" applyAlignment="1" applyProtection="1">
      <alignment horizontal="left" vertical="center" indent="1"/>
    </xf>
    <xf numFmtId="0" fontId="15" fillId="7" borderId="15" xfId="0" applyFont="1" applyFill="1" applyBorder="1" applyAlignment="1">
      <alignment vertical="center"/>
    </xf>
    <xf numFmtId="0" fontId="15" fillId="7" borderId="15" xfId="0" applyFont="1" applyFill="1" applyBorder="1" applyAlignment="1">
      <alignment horizontal="left" vertical="center"/>
    </xf>
    <xf numFmtId="0" fontId="32" fillId="4" borderId="0" xfId="0" applyFont="1" applyFill="1" applyAlignment="1">
      <alignment horizontal="center" vertical="center" textRotation="90"/>
    </xf>
    <xf numFmtId="0" fontId="32" fillId="4" borderId="0" xfId="0" applyFont="1" applyFill="1" applyAlignment="1">
      <alignment horizontal="left" vertical="center"/>
    </xf>
    <xf numFmtId="0" fontId="29" fillId="0" borderId="3" xfId="0" applyFont="1" applyBorder="1" applyAlignment="1">
      <alignment horizontal="left" vertical="center" indent="1"/>
    </xf>
    <xf numFmtId="0" fontId="29" fillId="0" borderId="9" xfId="0" applyFont="1" applyBorder="1" applyAlignment="1">
      <alignment horizontal="left" vertical="center" indent="1"/>
    </xf>
    <xf numFmtId="0" fontId="29" fillId="0" borderId="15" xfId="0" applyFont="1" applyBorder="1" applyAlignment="1">
      <alignment horizontal="left" vertical="center" indent="1"/>
    </xf>
    <xf numFmtId="0" fontId="15" fillId="0" borderId="15" xfId="0" applyFont="1" applyBorder="1" applyAlignment="1">
      <alignment horizontal="left" vertical="center" indent="1"/>
    </xf>
    <xf numFmtId="0" fontId="35" fillId="0" borderId="2" xfId="0" applyFont="1" applyBorder="1" applyAlignment="1">
      <alignment vertical="center" wrapText="1"/>
    </xf>
    <xf numFmtId="0" fontId="35" fillId="0" borderId="5" xfId="0" applyFont="1" applyBorder="1" applyAlignment="1">
      <alignment vertical="center" wrapText="1"/>
    </xf>
    <xf numFmtId="0" fontId="0" fillId="0" borderId="1" xfId="0"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5" fillId="5" borderId="1" xfId="0" applyFon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17" fillId="5" borderId="5"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17" fillId="5" borderId="2" xfId="0" applyFont="1" applyFill="1" applyBorder="1" applyAlignment="1" applyProtection="1">
      <alignment horizontal="center" vertical="center"/>
      <protection locked="0"/>
    </xf>
    <xf numFmtId="0" fontId="17" fillId="4" borderId="0" xfId="0" applyFont="1" applyFill="1" applyAlignment="1" applyProtection="1">
      <alignment horizontal="center" vertical="center"/>
      <protection locked="0"/>
    </xf>
    <xf numFmtId="0" fontId="17" fillId="4" borderId="22" xfId="0" applyFont="1"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17" fillId="0" borderId="2"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4" borderId="4"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5" borderId="2" xfId="0" applyFont="1" applyFill="1" applyBorder="1" applyAlignment="1" applyProtection="1">
      <alignment horizontal="left" vertical="center"/>
      <protection locked="0"/>
    </xf>
    <xf numFmtId="0" fontId="17" fillId="5" borderId="6" xfId="0" applyFont="1" applyFill="1" applyBorder="1" applyAlignment="1" applyProtection="1">
      <alignment horizontal="center" vertical="center"/>
      <protection locked="0"/>
    </xf>
    <xf numFmtId="0" fontId="0" fillId="4" borderId="0" xfId="0" applyFill="1" applyProtection="1">
      <protection locked="0"/>
    </xf>
    <xf numFmtId="0" fontId="17" fillId="0" borderId="1" xfId="0" applyFont="1" applyBorder="1" applyAlignment="1" applyProtection="1">
      <alignment horizontal="center" vertical="center"/>
      <protection locked="0"/>
    </xf>
    <xf numFmtId="0" fontId="24" fillId="4" borderId="2" xfId="0" applyFont="1" applyFill="1" applyBorder="1" applyAlignment="1" applyProtection="1">
      <alignment textRotation="90"/>
      <protection locked="0"/>
    </xf>
    <xf numFmtId="0" fontId="24" fillId="4" borderId="5" xfId="0" applyFont="1" applyFill="1" applyBorder="1" applyAlignment="1" applyProtection="1">
      <alignment textRotation="90"/>
      <protection locked="0"/>
    </xf>
    <xf numFmtId="0" fontId="18" fillId="0" borderId="2"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4" borderId="0" xfId="0" applyFill="1" applyAlignment="1" applyProtection="1">
      <alignment horizontal="left"/>
      <protection locked="0"/>
    </xf>
    <xf numFmtId="0" fontId="28" fillId="4" borderId="0" xfId="0" applyFont="1" applyFill="1" applyAlignment="1" applyProtection="1">
      <alignment horizontal="left"/>
      <protection locked="0"/>
    </xf>
    <xf numFmtId="0" fontId="17" fillId="4" borderId="0" xfId="0" applyFont="1" applyFill="1" applyProtection="1">
      <protection locked="0"/>
    </xf>
    <xf numFmtId="0" fontId="0" fillId="4" borderId="0" xfId="0" applyFill="1" applyAlignment="1" applyProtection="1">
      <alignment horizontal="center"/>
      <protection locked="0"/>
    </xf>
    <xf numFmtId="0" fontId="17" fillId="4" borderId="0" xfId="0" applyFont="1" applyFill="1" applyAlignment="1" applyProtection="1">
      <alignment horizontal="left"/>
      <protection locked="0"/>
    </xf>
    <xf numFmtId="0" fontId="17" fillId="4" borderId="0" xfId="0" applyFont="1" applyFill="1" applyAlignment="1" applyProtection="1">
      <alignment horizontal="center"/>
      <protection locked="0"/>
    </xf>
    <xf numFmtId="17" fontId="17" fillId="4" borderId="1" xfId="0" applyNumberFormat="1" applyFont="1" applyFill="1" applyBorder="1" applyAlignment="1" applyProtection="1">
      <alignment horizontal="left" vertical="center"/>
      <protection locked="0"/>
    </xf>
    <xf numFmtId="17" fontId="17" fillId="4" borderId="1" xfId="0" applyNumberFormat="1" applyFont="1" applyFill="1" applyBorder="1" applyAlignment="1" applyProtection="1">
      <alignment vertical="center"/>
      <protection locked="0"/>
    </xf>
    <xf numFmtId="17" fontId="17" fillId="4" borderId="1" xfId="0" applyNumberFormat="1" applyFont="1" applyFill="1" applyBorder="1" applyAlignment="1" applyProtection="1">
      <alignment horizontal="center" vertical="center"/>
      <protection locked="0"/>
    </xf>
    <xf numFmtId="17" fontId="17" fillId="4" borderId="1" xfId="0" applyNumberFormat="1" applyFont="1" applyFill="1" applyBorder="1" applyAlignment="1" applyProtection="1">
      <alignment horizontal="center" vertical="center" shrinkToFit="1"/>
      <protection locked="0"/>
    </xf>
    <xf numFmtId="0" fontId="10" fillId="4" borderId="0" xfId="0" applyFont="1" applyFill="1" applyAlignment="1" applyProtection="1">
      <alignment horizontal="center"/>
      <protection locked="0"/>
    </xf>
    <xf numFmtId="0" fontId="0" fillId="4" borderId="3" xfId="0" applyFill="1" applyBorder="1" applyAlignment="1">
      <alignment horizontal="left" vertical="center" indent="1"/>
    </xf>
    <xf numFmtId="0" fontId="15" fillId="8" borderId="0" xfId="0" applyFont="1" applyFill="1" applyAlignment="1" applyProtection="1">
      <alignment horizontal="left" vertical="center"/>
      <protection locked="0"/>
    </xf>
    <xf numFmtId="0" fontId="17" fillId="4" borderId="2"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24" fillId="4" borderId="22" xfId="0" applyFont="1" applyFill="1" applyBorder="1" applyAlignment="1" applyProtection="1">
      <alignment textRotation="90"/>
      <protection locked="0"/>
    </xf>
    <xf numFmtId="0" fontId="24" fillId="4" borderId="0" xfId="0" applyFont="1" applyFill="1" applyAlignment="1" applyProtection="1">
      <alignment textRotation="90"/>
      <protection locked="0"/>
    </xf>
    <xf numFmtId="0" fontId="24" fillId="4" borderId="4" xfId="0" applyFont="1" applyFill="1" applyBorder="1" applyAlignment="1" applyProtection="1">
      <alignment textRotation="90"/>
      <protection locked="0"/>
    </xf>
    <xf numFmtId="0" fontId="35" fillId="0" borderId="1" xfId="0" applyFont="1" applyBorder="1" applyAlignment="1">
      <alignment vertical="center" wrapText="1"/>
    </xf>
    <xf numFmtId="0" fontId="35" fillId="0" borderId="2" xfId="2" applyFont="1" applyFill="1" applyBorder="1" applyAlignment="1" applyProtection="1">
      <alignment vertical="center" wrapText="1"/>
    </xf>
    <xf numFmtId="0" fontId="35" fillId="0" borderId="5" xfId="2" applyFont="1" applyFill="1" applyBorder="1" applyAlignment="1" applyProtection="1">
      <alignment vertical="center" wrapText="1"/>
    </xf>
    <xf numFmtId="0" fontId="17" fillId="0" borderId="1" xfId="0" applyFont="1" applyBorder="1" applyAlignment="1">
      <alignment horizontal="center" vertical="center"/>
    </xf>
    <xf numFmtId="0" fontId="18" fillId="5" borderId="1" xfId="0"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protection locked="0"/>
    </xf>
    <xf numFmtId="0" fontId="41" fillId="2" borderId="1" xfId="1" applyFont="1" applyBorder="1" applyAlignment="1" applyProtection="1">
      <alignment horizontal="center" vertical="center"/>
      <protection locked="0"/>
    </xf>
    <xf numFmtId="0" fontId="35" fillId="0" borderId="2" xfId="1" applyFont="1" applyFill="1" applyBorder="1" applyAlignment="1" applyProtection="1">
      <alignment horizontal="center" vertical="center"/>
      <protection locked="0"/>
    </xf>
    <xf numFmtId="0" fontId="42" fillId="0" borderId="1" xfId="2" applyFont="1" applyBorder="1" applyAlignment="1" applyProtection="1">
      <alignment horizontal="center" vertical="center"/>
      <protection locked="0"/>
    </xf>
    <xf numFmtId="0" fontId="17" fillId="0" borderId="1" xfId="0" applyFont="1" applyBorder="1" applyAlignment="1" applyProtection="1">
      <alignment horizontal="left" vertical="center"/>
      <protection locked="0"/>
    </xf>
    <xf numFmtId="0" fontId="35" fillId="0" borderId="1"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44" fillId="3" borderId="1" xfId="3" applyFont="1" applyBorder="1" applyAlignment="1" applyProtection="1">
      <alignment horizontal="center" vertical="center"/>
      <protection locked="0"/>
    </xf>
    <xf numFmtId="0" fontId="44" fillId="3" borderId="2" xfId="3"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40" fillId="4" borderId="0" xfId="0" applyFont="1" applyFill="1" applyAlignment="1">
      <alignment horizontal="center" vertical="center"/>
    </xf>
    <xf numFmtId="0" fontId="40" fillId="4" borderId="0" xfId="0" applyFont="1" applyFill="1" applyAlignment="1">
      <alignment horizontal="left" vertical="center"/>
    </xf>
    <xf numFmtId="0" fontId="40" fillId="4" borderId="0" xfId="0" applyFont="1" applyFill="1"/>
    <xf numFmtId="0" fontId="40" fillId="4" borderId="0" xfId="0" applyFont="1" applyFill="1" applyAlignment="1">
      <alignment horizontal="center" textRotation="90"/>
    </xf>
    <xf numFmtId="0" fontId="40" fillId="4" borderId="0" xfId="0" applyFont="1" applyFill="1" applyAlignment="1">
      <alignment vertical="center"/>
    </xf>
    <xf numFmtId="0" fontId="40" fillId="4" borderId="0" xfId="0" applyFont="1" applyFill="1" applyAlignment="1">
      <alignment horizontal="center" vertical="center" textRotation="90"/>
    </xf>
    <xf numFmtId="0" fontId="40" fillId="4" borderId="0" xfId="0" applyFont="1" applyFill="1" applyAlignment="1">
      <alignment vertical="center" textRotation="90"/>
    </xf>
    <xf numFmtId="0" fontId="17" fillId="0" borderId="27"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0" fillId="10" borderId="9" xfId="0" applyFont="1" applyFill="1" applyBorder="1" applyAlignment="1">
      <alignment horizontal="center" vertical="center" textRotation="90"/>
    </xf>
    <xf numFmtId="0" fontId="45" fillId="10" borderId="8" xfId="0" applyFont="1" applyFill="1" applyBorder="1" applyAlignment="1">
      <alignment horizontal="center" textRotation="90" wrapText="1"/>
    </xf>
    <xf numFmtId="0" fontId="11" fillId="11" borderId="3" xfId="0" applyFont="1" applyFill="1" applyBorder="1" applyAlignment="1">
      <alignment horizontal="center" vertical="center"/>
    </xf>
    <xf numFmtId="17" fontId="0" fillId="0" borderId="1" xfId="0" applyNumberFormat="1" applyBorder="1" applyAlignment="1" applyProtection="1">
      <alignment horizontal="center" vertical="center"/>
      <protection locked="0"/>
    </xf>
    <xf numFmtId="0" fontId="19" fillId="6" borderId="14" xfId="0" applyFont="1" applyFill="1" applyBorder="1" applyAlignment="1">
      <alignment horizontal="center" textRotation="90"/>
    </xf>
    <xf numFmtId="0" fontId="15" fillId="0" borderId="0" xfId="0" applyFont="1"/>
    <xf numFmtId="0" fontId="35" fillId="0" borderId="6" xfId="0" applyFont="1" applyBorder="1" applyAlignment="1">
      <alignment vertical="center" wrapText="1"/>
    </xf>
    <xf numFmtId="0" fontId="18" fillId="0" borderId="6" xfId="0" applyFont="1" applyBorder="1" applyAlignment="1" applyProtection="1">
      <alignment horizontal="center" vertical="center"/>
      <protection locked="0"/>
    </xf>
    <xf numFmtId="0" fontId="35" fillId="0" borderId="1" xfId="0" applyFont="1" applyBorder="1" applyAlignment="1" applyProtection="1">
      <alignment horizontal="left" vertical="center"/>
      <protection locked="0"/>
    </xf>
    <xf numFmtId="0" fontId="17" fillId="5" borderId="1" xfId="0" applyFont="1" applyFill="1" applyBorder="1" applyAlignment="1" applyProtection="1">
      <alignment horizontal="left" vertical="center"/>
      <protection locked="0"/>
    </xf>
    <xf numFmtId="0" fontId="43" fillId="0" borderId="2" xfId="0" applyFont="1" applyBorder="1" applyAlignment="1" applyProtection="1">
      <alignment vertical="center"/>
      <protection locked="0"/>
    </xf>
    <xf numFmtId="0" fontId="17" fillId="0" borderId="6" xfId="0" applyFont="1" applyBorder="1" applyAlignment="1" applyProtection="1">
      <alignment horizontal="left" vertical="center"/>
      <protection locked="0"/>
    </xf>
    <xf numFmtId="0" fontId="17" fillId="0" borderId="1" xfId="0" applyFont="1" applyBorder="1" applyAlignment="1" applyProtection="1">
      <alignment vertical="center"/>
      <protection locked="0"/>
    </xf>
    <xf numFmtId="0" fontId="15" fillId="4" borderId="3" xfId="0" applyFont="1" applyFill="1" applyBorder="1" applyAlignment="1">
      <alignment horizontal="center" vertical="center" wrapText="1"/>
    </xf>
    <xf numFmtId="0" fontId="15" fillId="4" borderId="32" xfId="0" applyFont="1" applyFill="1" applyBorder="1" applyAlignment="1">
      <alignment horizontal="center" vertical="center"/>
    </xf>
    <xf numFmtId="0" fontId="15" fillId="4" borderId="3" xfId="0" applyFont="1" applyFill="1" applyBorder="1" applyAlignment="1">
      <alignment horizontal="center" vertical="top" wrapText="1"/>
    </xf>
    <xf numFmtId="0" fontId="0" fillId="0" borderId="0" xfId="0" applyAlignment="1">
      <alignment horizontal="center"/>
    </xf>
    <xf numFmtId="0" fontId="47" fillId="0" borderId="0" xfId="0" applyFont="1" applyAlignment="1">
      <alignment horizontal="left"/>
    </xf>
    <xf numFmtId="166" fontId="53" fillId="6" borderId="35" xfId="4" applyNumberFormat="1" applyFont="1" applyFill="1" applyBorder="1" applyAlignment="1">
      <alignment vertical="center"/>
    </xf>
    <xf numFmtId="166" fontId="53" fillId="6" borderId="1" xfId="4" applyNumberFormat="1" applyFont="1" applyFill="1" applyBorder="1" applyAlignment="1">
      <alignment vertical="center"/>
    </xf>
    <xf numFmtId="166" fontId="53" fillId="6" borderId="23" xfId="4" applyNumberFormat="1" applyFont="1" applyFill="1" applyBorder="1" applyAlignment="1">
      <alignment vertical="center"/>
    </xf>
    <xf numFmtId="0" fontId="54" fillId="0" borderId="34" xfId="0" applyFont="1" applyBorder="1" applyAlignment="1">
      <alignment horizontal="center" vertical="center"/>
    </xf>
    <xf numFmtId="166" fontId="57" fillId="0" borderId="0" xfId="4" applyNumberFormat="1" applyFont="1" applyFill="1" applyBorder="1" applyAlignment="1">
      <alignment horizontal="center" vertical="center"/>
    </xf>
    <xf numFmtId="0" fontId="54" fillId="0" borderId="0" xfId="0" applyFont="1" applyAlignment="1">
      <alignment horizontal="center" vertical="center"/>
    </xf>
    <xf numFmtId="166" fontId="53" fillId="6" borderId="1" xfId="0" applyNumberFormat="1" applyFont="1" applyFill="1" applyBorder="1" applyAlignment="1" applyProtection="1">
      <alignment horizontal="left" vertical="center"/>
      <protection locked="0"/>
    </xf>
    <xf numFmtId="166" fontId="53" fillId="10" borderId="1" xfId="4" applyNumberFormat="1" applyFont="1" applyFill="1" applyBorder="1" applyAlignment="1">
      <alignment vertical="center"/>
    </xf>
    <xf numFmtId="0" fontId="10" fillId="10" borderId="1" xfId="0" applyFont="1" applyFill="1" applyBorder="1" applyAlignment="1">
      <alignment horizontal="center"/>
    </xf>
    <xf numFmtId="0" fontId="10" fillId="10" borderId="1" xfId="0" applyFont="1" applyFill="1" applyBorder="1"/>
    <xf numFmtId="0" fontId="0" fillId="0" borderId="1" xfId="0" applyBorder="1" applyAlignment="1">
      <alignment horizontal="center"/>
    </xf>
    <xf numFmtId="0" fontId="31" fillId="0" borderId="1" xfId="0" applyFont="1" applyBorder="1" applyAlignment="1">
      <alignment horizontal="left"/>
    </xf>
    <xf numFmtId="0" fontId="31" fillId="0" borderId="1" xfId="0" applyFont="1" applyBorder="1"/>
    <xf numFmtId="0" fontId="31" fillId="0" borderId="1" xfId="0" applyFont="1" applyBorder="1" applyAlignment="1">
      <alignment horizontal="left" vertical="center"/>
    </xf>
    <xf numFmtId="0" fontId="0" fillId="0" borderId="1" xfId="0" applyBorder="1"/>
    <xf numFmtId="0" fontId="54" fillId="0" borderId="36" xfId="0" applyFont="1" applyBorder="1" applyAlignment="1">
      <alignment horizontal="center" vertical="center"/>
    </xf>
    <xf numFmtId="0" fontId="49" fillId="13" borderId="1" xfId="0" applyFont="1" applyFill="1" applyBorder="1" applyAlignment="1">
      <alignment horizontal="center" vertical="center"/>
    </xf>
    <xf numFmtId="166" fontId="48" fillId="12" borderId="1" xfId="4" applyNumberFormat="1" applyFont="1" applyFill="1" applyBorder="1" applyAlignment="1">
      <alignment horizontal="center" vertical="center"/>
    </xf>
    <xf numFmtId="0" fontId="48" fillId="12" borderId="1" xfId="0" applyFont="1" applyFill="1" applyBorder="1" applyAlignment="1" applyProtection="1">
      <alignment horizontal="center" vertical="center"/>
      <protection locked="0"/>
    </xf>
    <xf numFmtId="166" fontId="57" fillId="0" borderId="36" xfId="4" applyNumberFormat="1" applyFont="1" applyFill="1" applyBorder="1" applyAlignment="1">
      <alignment horizontal="center" vertical="center"/>
    </xf>
    <xf numFmtId="0" fontId="49" fillId="12" borderId="1" xfId="0" applyFont="1" applyFill="1" applyBorder="1" applyAlignment="1">
      <alignment horizontal="center" vertical="center"/>
    </xf>
    <xf numFmtId="0" fontId="48" fillId="13" borderId="1" xfId="0" applyFont="1" applyFill="1" applyBorder="1" applyAlignment="1">
      <alignment horizontal="center" vertical="center"/>
    </xf>
    <xf numFmtId="0" fontId="48" fillId="12" borderId="1" xfId="0" applyFont="1" applyFill="1" applyBorder="1" applyAlignment="1">
      <alignment horizontal="center" vertical="center"/>
    </xf>
    <xf numFmtId="166" fontId="60" fillId="6" borderId="1" xfId="0" applyNumberFormat="1" applyFont="1" applyFill="1" applyBorder="1" applyAlignment="1">
      <alignment vertical="center"/>
    </xf>
    <xf numFmtId="0" fontId="51" fillId="4" borderId="22" xfId="0" applyFont="1" applyFill="1" applyBorder="1" applyAlignment="1">
      <alignment vertical="center" wrapText="1"/>
    </xf>
    <xf numFmtId="0" fontId="53" fillId="6" borderId="1" xfId="0" applyFont="1" applyFill="1" applyBorder="1" applyAlignment="1">
      <alignment vertical="center"/>
    </xf>
    <xf numFmtId="0" fontId="60" fillId="6" borderId="1" xfId="0" applyFont="1" applyFill="1" applyBorder="1" applyAlignment="1">
      <alignment vertical="center"/>
    </xf>
    <xf numFmtId="0" fontId="54" fillId="0" borderId="29" xfId="0" applyFont="1" applyBorder="1" applyAlignment="1">
      <alignment horizontal="left" vertical="center"/>
    </xf>
    <xf numFmtId="0" fontId="54" fillId="0" borderId="4" xfId="0" applyFont="1" applyBorder="1" applyAlignment="1">
      <alignment horizontal="left" vertical="center"/>
    </xf>
    <xf numFmtId="0" fontId="54" fillId="0" borderId="30" xfId="0" applyFont="1" applyBorder="1" applyAlignment="1">
      <alignment horizontal="left" vertical="center"/>
    </xf>
    <xf numFmtId="0" fontId="54" fillId="0" borderId="1" xfId="0" applyFont="1" applyBorder="1" applyAlignment="1">
      <alignment horizontal="left" vertical="center"/>
    </xf>
    <xf numFmtId="166" fontId="48" fillId="13" borderId="1" xfId="4" applyNumberFormat="1" applyFont="1" applyFill="1" applyBorder="1" applyAlignment="1">
      <alignment horizontal="center" vertical="center"/>
    </xf>
    <xf numFmtId="0" fontId="48" fillId="13" borderId="1" xfId="0" applyFont="1" applyFill="1" applyBorder="1" applyAlignment="1" applyProtection="1">
      <alignment horizontal="center" vertical="center"/>
      <protection locked="0"/>
    </xf>
    <xf numFmtId="0" fontId="0" fillId="0" borderId="0" xfId="0" applyAlignment="1">
      <alignment horizontal="center" vertical="center"/>
    </xf>
    <xf numFmtId="0" fontId="31" fillId="0" borderId="1" xfId="0" applyFont="1" applyBorder="1" applyAlignment="1">
      <alignment vertical="center"/>
    </xf>
    <xf numFmtId="0" fontId="0" fillId="0" borderId="1" xfId="0" applyBorder="1" applyAlignment="1">
      <alignment vertical="center"/>
    </xf>
    <xf numFmtId="0" fontId="31" fillId="0" borderId="0" xfId="0" applyFont="1" applyAlignment="1">
      <alignment vertical="center"/>
    </xf>
    <xf numFmtId="0" fontId="50" fillId="0" borderId="0" xfId="0" applyFont="1" applyAlignment="1">
      <alignment vertical="center"/>
    </xf>
    <xf numFmtId="0" fontId="29" fillId="0" borderId="0" xfId="0" applyFont="1" applyAlignment="1">
      <alignment vertical="center"/>
    </xf>
    <xf numFmtId="0" fontId="61" fillId="0" borderId="1" xfId="0" applyFont="1" applyBorder="1" applyAlignment="1">
      <alignment horizontal="center"/>
    </xf>
    <xf numFmtId="0" fontId="61" fillId="0" borderId="1" xfId="0" applyFont="1" applyBorder="1" applyAlignment="1">
      <alignment horizontal="left" vertical="center"/>
    </xf>
    <xf numFmtId="0" fontId="54" fillId="0" borderId="27" xfId="0" applyFont="1" applyBorder="1" applyAlignment="1">
      <alignment horizontal="center" vertical="center"/>
    </xf>
    <xf numFmtId="0" fontId="54" fillId="0" borderId="22" xfId="0" applyFont="1" applyBorder="1" applyAlignment="1">
      <alignment horizontal="center" vertical="center"/>
    </xf>
    <xf numFmtId="166" fontId="60" fillId="6" borderId="1" xfId="4" applyNumberFormat="1" applyFont="1" applyFill="1" applyBorder="1" applyAlignment="1">
      <alignment vertical="center"/>
    </xf>
    <xf numFmtId="0" fontId="57" fillId="0" borderId="29" xfId="0" applyFont="1" applyBorder="1" applyAlignment="1">
      <alignment horizontal="left" vertical="center"/>
    </xf>
    <xf numFmtId="0" fontId="57" fillId="0" borderId="4" xfId="0" applyFont="1" applyBorder="1" applyAlignment="1">
      <alignment horizontal="left" vertical="center"/>
    </xf>
    <xf numFmtId="0" fontId="54" fillId="0" borderId="2" xfId="0" applyFont="1" applyBorder="1" applyAlignment="1">
      <alignment horizontal="left" vertical="center"/>
    </xf>
    <xf numFmtId="0" fontId="54" fillId="0" borderId="5" xfId="0" applyFont="1" applyBorder="1" applyAlignment="1">
      <alignment horizontal="left" vertical="center"/>
    </xf>
    <xf numFmtId="0" fontId="54" fillId="0" borderId="6" xfId="0" applyFont="1" applyBorder="1" applyAlignment="1">
      <alignment horizontal="left" vertical="center"/>
    </xf>
    <xf numFmtId="0" fontId="47" fillId="4" borderId="4" xfId="0" applyFont="1" applyFill="1" applyBorder="1" applyAlignment="1">
      <alignment vertical="center"/>
    </xf>
    <xf numFmtId="0" fontId="47" fillId="4" borderId="0" xfId="0" applyFont="1" applyFill="1" applyAlignment="1">
      <alignment vertical="center"/>
    </xf>
    <xf numFmtId="166" fontId="62" fillId="6" borderId="33" xfId="0" applyNumberFormat="1" applyFont="1" applyFill="1" applyBorder="1" applyAlignment="1">
      <alignment horizontal="center" vertical="center" wrapText="1"/>
    </xf>
    <xf numFmtId="0" fontId="49" fillId="4" borderId="0" xfId="0" applyFont="1" applyFill="1" applyAlignment="1">
      <alignment vertical="center"/>
    </xf>
    <xf numFmtId="0" fontId="57" fillId="0" borderId="36" xfId="0" applyFont="1" applyBorder="1" applyAlignment="1">
      <alignment horizontal="center" vertical="center"/>
    </xf>
    <xf numFmtId="0" fontId="57" fillId="0" borderId="0" xfId="0" applyFont="1" applyAlignment="1">
      <alignment horizontal="center" vertical="center"/>
    </xf>
    <xf numFmtId="0" fontId="57" fillId="0" borderId="34" xfId="0" applyFont="1" applyBorder="1" applyAlignment="1">
      <alignment horizontal="center" vertical="center"/>
    </xf>
    <xf numFmtId="0" fontId="48" fillId="6" borderId="1" xfId="0" applyFont="1" applyFill="1" applyBorder="1" applyAlignment="1">
      <alignment horizontal="left" vertical="center"/>
    </xf>
    <xf numFmtId="166" fontId="49" fillId="6" borderId="1" xfId="0" applyNumberFormat="1" applyFont="1" applyFill="1" applyBorder="1" applyAlignment="1">
      <alignment horizontal="center" vertical="center"/>
    </xf>
    <xf numFmtId="166" fontId="60" fillId="6" borderId="1" xfId="0" applyNumberFormat="1" applyFont="1" applyFill="1" applyBorder="1" applyAlignment="1" applyProtection="1">
      <alignment horizontal="left" vertical="center"/>
      <protection locked="0"/>
    </xf>
    <xf numFmtId="166" fontId="60" fillId="10" borderId="1" xfId="4" applyNumberFormat="1" applyFont="1" applyFill="1" applyBorder="1" applyAlignment="1">
      <alignment vertical="center"/>
    </xf>
    <xf numFmtId="0" fontId="52" fillId="6" borderId="1" xfId="0" applyFont="1" applyFill="1" applyBorder="1" applyAlignment="1">
      <alignment vertical="center"/>
    </xf>
    <xf numFmtId="0" fontId="49" fillId="6" borderId="1" xfId="0" applyFont="1" applyFill="1" applyBorder="1" applyAlignment="1">
      <alignment vertical="center" wrapText="1"/>
    </xf>
    <xf numFmtId="166" fontId="49" fillId="10" borderId="1" xfId="0" applyNumberFormat="1" applyFont="1" applyFill="1" applyBorder="1" applyAlignment="1">
      <alignment horizontal="center" vertical="center"/>
    </xf>
    <xf numFmtId="166" fontId="53" fillId="10" borderId="33" xfId="0" applyNumberFormat="1" applyFont="1" applyFill="1" applyBorder="1" applyAlignment="1" applyProtection="1">
      <alignment horizontal="left" vertical="center"/>
      <protection locked="0"/>
    </xf>
    <xf numFmtId="166" fontId="53" fillId="10" borderId="1" xfId="0" applyNumberFormat="1" applyFont="1" applyFill="1" applyBorder="1" applyAlignment="1" applyProtection="1">
      <alignment horizontal="left" vertical="center"/>
      <protection locked="0"/>
    </xf>
    <xf numFmtId="166" fontId="60" fillId="10" borderId="1" xfId="0" applyNumberFormat="1" applyFont="1" applyFill="1" applyBorder="1" applyAlignment="1" applyProtection="1">
      <alignment horizontal="left" vertical="center"/>
      <protection locked="0"/>
    </xf>
    <xf numFmtId="0" fontId="31" fillId="0" borderId="1" xfId="0" applyFont="1" applyBorder="1" applyAlignment="1">
      <alignment horizontal="center"/>
    </xf>
    <xf numFmtId="0" fontId="54" fillId="0" borderId="0" xfId="0" applyFont="1" applyAlignment="1">
      <alignment horizontal="left" vertical="center"/>
    </xf>
    <xf numFmtId="0" fontId="54" fillId="0" borderId="36" xfId="0" applyFont="1" applyBorder="1" applyAlignment="1">
      <alignment horizontal="left" vertical="center"/>
    </xf>
    <xf numFmtId="0" fontId="31" fillId="0" borderId="0" xfId="0" applyFont="1" applyAlignment="1">
      <alignment horizontal="left" vertical="center"/>
    </xf>
    <xf numFmtId="0" fontId="63" fillId="0" borderId="0" xfId="0" applyFont="1"/>
    <xf numFmtId="0" fontId="15" fillId="0" borderId="1" xfId="0" applyFont="1" applyBorder="1" applyAlignment="1">
      <alignment horizontal="center"/>
    </xf>
    <xf numFmtId="0" fontId="54" fillId="0" borderId="0" xfId="0" quotePrefix="1" applyFont="1" applyAlignment="1">
      <alignment horizontal="center" vertical="center"/>
    </xf>
    <xf numFmtId="0" fontId="11" fillId="4" borderId="0" xfId="0" applyFont="1" applyFill="1" applyAlignment="1">
      <alignment horizontal="center" vertical="center"/>
    </xf>
    <xf numFmtId="0" fontId="10" fillId="4" borderId="0" xfId="0" applyFont="1" applyFill="1" applyAlignment="1">
      <alignment horizontal="center" textRotation="90"/>
    </xf>
    <xf numFmtId="0" fontId="11" fillId="4" borderId="0" xfId="0" applyFont="1" applyFill="1" applyAlignment="1">
      <alignment horizontal="left" vertical="center"/>
    </xf>
    <xf numFmtId="0" fontId="10" fillId="4" borderId="0" xfId="0" applyFont="1" applyFill="1" applyAlignment="1">
      <alignment vertical="center"/>
    </xf>
    <xf numFmtId="0" fontId="10" fillId="4" borderId="0" xfId="0" applyFont="1" applyFill="1"/>
    <xf numFmtId="0" fontId="48" fillId="6" borderId="1" xfId="0" applyFont="1" applyFill="1" applyBorder="1" applyAlignment="1">
      <alignment horizontal="center" vertical="center" wrapText="1"/>
    </xf>
    <xf numFmtId="0" fontId="49" fillId="6" borderId="1" xfId="0" applyFont="1" applyFill="1" applyBorder="1" applyAlignment="1">
      <alignment horizontal="center" vertical="center"/>
    </xf>
    <xf numFmtId="0" fontId="48" fillId="6" borderId="1" xfId="0" applyFont="1" applyFill="1" applyBorder="1" applyAlignment="1">
      <alignment horizontal="center" vertical="center"/>
    </xf>
    <xf numFmtId="0" fontId="31" fillId="0" borderId="0" xfId="0" applyFont="1"/>
    <xf numFmtId="166" fontId="50" fillId="14" borderId="22" xfId="0" applyNumberFormat="1" applyFont="1" applyFill="1" applyBorder="1" applyAlignment="1">
      <alignment horizontal="center" vertical="center"/>
    </xf>
    <xf numFmtId="0" fontId="56" fillId="14" borderId="22" xfId="0" applyFont="1" applyFill="1" applyBorder="1" applyAlignment="1">
      <alignment vertical="center"/>
    </xf>
    <xf numFmtId="0" fontId="57" fillId="14" borderId="22" xfId="0" applyFont="1" applyFill="1" applyBorder="1" applyAlignment="1">
      <alignment horizontal="center" vertical="center"/>
    </xf>
    <xf numFmtId="0" fontId="50" fillId="14" borderId="22" xfId="0" applyFont="1" applyFill="1" applyBorder="1" applyAlignment="1">
      <alignment horizontal="center" vertical="center"/>
    </xf>
    <xf numFmtId="0" fontId="58" fillId="14" borderId="22" xfId="0" applyFont="1" applyFill="1" applyBorder="1" applyAlignment="1">
      <alignment horizontal="center" vertical="center"/>
    </xf>
    <xf numFmtId="0" fontId="48" fillId="13" borderId="33" xfId="0" applyFont="1" applyFill="1" applyBorder="1" applyAlignment="1">
      <alignment horizontal="center" vertical="center"/>
    </xf>
    <xf numFmtId="0" fontId="48" fillId="12" borderId="33" xfId="0" applyFont="1" applyFill="1" applyBorder="1" applyAlignment="1">
      <alignment horizontal="center" vertical="center"/>
    </xf>
    <xf numFmtId="0" fontId="48" fillId="6" borderId="33" xfId="0" applyFont="1" applyFill="1" applyBorder="1" applyAlignment="1">
      <alignment horizontal="center" vertical="center"/>
    </xf>
    <xf numFmtId="0" fontId="50" fillId="14" borderId="22" xfId="0" applyFont="1" applyFill="1" applyBorder="1" applyAlignment="1">
      <alignment vertical="center"/>
    </xf>
    <xf numFmtId="166" fontId="50" fillId="14" borderId="0" xfId="0" applyNumberFormat="1" applyFont="1" applyFill="1" applyAlignment="1">
      <alignment horizontal="center" vertical="center"/>
    </xf>
    <xf numFmtId="0" fontId="56" fillId="14" borderId="0" xfId="0" applyFont="1" applyFill="1" applyAlignment="1">
      <alignment vertical="center"/>
    </xf>
    <xf numFmtId="0" fontId="57" fillId="14" borderId="0" xfId="0" applyFont="1" applyFill="1" applyAlignment="1">
      <alignment horizontal="center" vertical="center"/>
    </xf>
    <xf numFmtId="0" fontId="50" fillId="14" borderId="0" xfId="0" applyFont="1" applyFill="1" applyAlignment="1">
      <alignment horizontal="center" vertical="center"/>
    </xf>
    <xf numFmtId="0" fontId="58" fillId="14" borderId="0" xfId="0" applyFont="1" applyFill="1" applyAlignment="1">
      <alignment horizontal="center" vertical="center"/>
    </xf>
    <xf numFmtId="0" fontId="50" fillId="14" borderId="0" xfId="0" applyFont="1" applyFill="1" applyAlignment="1">
      <alignment vertical="center"/>
    </xf>
    <xf numFmtId="166" fontId="53" fillId="6" borderId="33" xfId="4" applyNumberFormat="1" applyFont="1" applyFill="1" applyBorder="1" applyAlignment="1">
      <alignment vertical="center"/>
    </xf>
    <xf numFmtId="166" fontId="60" fillId="6" borderId="33" xfId="4" applyNumberFormat="1" applyFont="1" applyFill="1" applyBorder="1" applyAlignment="1">
      <alignment vertical="center"/>
    </xf>
    <xf numFmtId="166" fontId="48" fillId="13" borderId="33" xfId="4" applyNumberFormat="1" applyFont="1" applyFill="1" applyBorder="1" applyAlignment="1">
      <alignment horizontal="center" vertical="center"/>
    </xf>
    <xf numFmtId="166" fontId="48" fillId="12" borderId="33" xfId="4" applyNumberFormat="1" applyFont="1" applyFill="1" applyBorder="1" applyAlignment="1">
      <alignment horizontal="center" vertical="center"/>
    </xf>
    <xf numFmtId="0" fontId="54" fillId="0" borderId="2" xfId="0" applyFont="1" applyBorder="1" applyAlignment="1">
      <alignment horizontal="center" vertical="center"/>
    </xf>
    <xf numFmtId="0" fontId="54" fillId="0" borderId="6" xfId="0" applyFont="1" applyBorder="1" applyAlignment="1">
      <alignment horizontal="center" vertical="center"/>
    </xf>
    <xf numFmtId="0" fontId="54" fillId="0" borderId="5" xfId="0" applyFont="1" applyBorder="1" applyAlignment="1">
      <alignment horizontal="center" vertical="center"/>
    </xf>
    <xf numFmtId="0" fontId="57" fillId="0" borderId="2" xfId="0" applyFont="1" applyBorder="1" applyAlignment="1">
      <alignment horizontal="center" vertical="center"/>
    </xf>
    <xf numFmtId="0" fontId="57" fillId="0" borderId="6" xfId="0" applyFont="1" applyBorder="1" applyAlignment="1">
      <alignment horizontal="center" vertical="center"/>
    </xf>
    <xf numFmtId="0" fontId="15" fillId="4" borderId="8" xfId="0" applyFont="1" applyFill="1" applyBorder="1" applyAlignment="1">
      <alignment horizontal="left"/>
    </xf>
    <xf numFmtId="0" fontId="48" fillId="6" borderId="2" xfId="0" applyFont="1" applyFill="1" applyBorder="1" applyAlignment="1">
      <alignment horizontal="center" vertical="center" wrapText="1"/>
    </xf>
    <xf numFmtId="0" fontId="48" fillId="6" borderId="6" xfId="0" applyFont="1" applyFill="1" applyBorder="1" applyAlignment="1">
      <alignment horizontal="center" vertical="center" wrapText="1"/>
    </xf>
    <xf numFmtId="0" fontId="48" fillId="12" borderId="27" xfId="0" applyFont="1" applyFill="1" applyBorder="1" applyAlignment="1">
      <alignment horizontal="center" vertical="center" wrapText="1"/>
    </xf>
    <xf numFmtId="0" fontId="48" fillId="12" borderId="22" xfId="0" applyFont="1" applyFill="1" applyBorder="1" applyAlignment="1">
      <alignment horizontal="center" vertical="center" wrapText="1"/>
    </xf>
    <xf numFmtId="0" fontId="48" fillId="12" borderId="2" xfId="0" applyFont="1" applyFill="1" applyBorder="1" applyAlignment="1">
      <alignment horizontal="center" vertical="center" wrapText="1"/>
    </xf>
    <xf numFmtId="0" fontId="48" fillId="12" borderId="6" xfId="0" applyFont="1" applyFill="1" applyBorder="1" applyAlignment="1">
      <alignment horizontal="center" vertical="center" wrapText="1"/>
    </xf>
    <xf numFmtId="0" fontId="48" fillId="12" borderId="5" xfId="0" applyFont="1" applyFill="1" applyBorder="1" applyAlignment="1">
      <alignment horizontal="center" vertical="center" wrapText="1"/>
    </xf>
    <xf numFmtId="0" fontId="48" fillId="13" borderId="2" xfId="0" applyFont="1" applyFill="1" applyBorder="1" applyAlignment="1">
      <alignment horizontal="center" vertical="center" wrapText="1"/>
    </xf>
    <xf numFmtId="0" fontId="48" fillId="13" borderId="6"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48" fillId="12" borderId="28" xfId="0" applyFont="1" applyFill="1" applyBorder="1" applyAlignment="1">
      <alignment horizontal="center" vertical="center" wrapText="1"/>
    </xf>
    <xf numFmtId="0" fontId="48" fillId="13" borderId="1" xfId="0" applyFont="1" applyFill="1" applyBorder="1" applyAlignment="1">
      <alignment horizontal="center" vertical="center" wrapText="1"/>
    </xf>
    <xf numFmtId="0" fontId="48" fillId="13" borderId="27" xfId="0" applyFont="1" applyFill="1" applyBorder="1" applyAlignment="1">
      <alignment horizontal="center" vertical="center" wrapText="1"/>
    </xf>
    <xf numFmtId="0" fontId="48" fillId="13" borderId="22" xfId="0" applyFont="1" applyFill="1" applyBorder="1" applyAlignment="1">
      <alignment horizontal="center" vertical="center" wrapText="1"/>
    </xf>
    <xf numFmtId="0" fontId="48" fillId="13" borderId="28" xfId="0" applyFont="1" applyFill="1" applyBorder="1" applyAlignment="1">
      <alignment horizontal="center" vertical="center" wrapText="1"/>
    </xf>
    <xf numFmtId="17" fontId="17" fillId="4" borderId="2" xfId="0" applyNumberFormat="1" applyFont="1" applyFill="1" applyBorder="1" applyAlignment="1" applyProtection="1">
      <alignment horizontal="center" vertical="center"/>
      <protection locked="0"/>
    </xf>
    <xf numFmtId="17" fontId="17" fillId="4" borderId="5" xfId="0" applyNumberFormat="1" applyFont="1" applyFill="1" applyBorder="1" applyAlignment="1" applyProtection="1">
      <alignment horizontal="center" vertical="center"/>
      <protection locked="0"/>
    </xf>
    <xf numFmtId="0" fontId="20" fillId="6" borderId="9" xfId="0" applyFont="1" applyFill="1" applyBorder="1" applyAlignment="1">
      <alignment horizontal="center" textRotation="90" wrapText="1"/>
    </xf>
    <xf numFmtId="0" fontId="20" fillId="6" borderId="8" xfId="0" applyFont="1" applyFill="1" applyBorder="1" applyAlignment="1">
      <alignment horizontal="center" textRotation="90" wrapText="1"/>
    </xf>
    <xf numFmtId="0" fontId="40" fillId="4" borderId="0" xfId="0" applyFont="1" applyFill="1" applyAlignment="1">
      <alignment horizontal="center" vertical="center" textRotation="90"/>
    </xf>
    <xf numFmtId="0" fontId="24" fillId="4" borderId="0" xfId="0" applyFont="1" applyFill="1" applyAlignment="1" applyProtection="1">
      <alignment horizontal="center" textRotation="90"/>
      <protection locked="0"/>
    </xf>
    <xf numFmtId="0" fontId="24" fillId="4" borderId="4" xfId="0" applyFont="1" applyFill="1" applyBorder="1" applyAlignment="1" applyProtection="1">
      <alignment horizontal="center" textRotation="90"/>
      <protection locked="0"/>
    </xf>
    <xf numFmtId="0" fontId="24" fillId="4" borderId="22" xfId="0" applyFont="1" applyFill="1" applyBorder="1" applyAlignment="1">
      <alignment horizontal="center" textRotation="90"/>
    </xf>
    <xf numFmtId="0" fontId="24" fillId="4" borderId="0" xfId="0" applyFont="1" applyFill="1" applyAlignment="1">
      <alignment horizontal="center" textRotation="90"/>
    </xf>
    <xf numFmtId="0" fontId="20" fillId="6" borderId="12" xfId="0" applyFont="1" applyFill="1" applyBorder="1" applyAlignment="1">
      <alignment horizontal="center" textRotation="90"/>
    </xf>
    <xf numFmtId="0" fontId="20" fillId="6" borderId="26" xfId="0" applyFont="1" applyFill="1" applyBorder="1" applyAlignment="1">
      <alignment horizontal="center" textRotation="90"/>
    </xf>
    <xf numFmtId="17" fontId="17" fillId="4" borderId="6" xfId="0" applyNumberFormat="1" applyFont="1" applyFill="1" applyBorder="1" applyAlignment="1" applyProtection="1">
      <alignment horizontal="center" vertical="center"/>
      <protection locked="0"/>
    </xf>
    <xf numFmtId="0" fontId="21" fillId="5" borderId="2" xfId="0" applyFont="1" applyFill="1" applyBorder="1" applyAlignment="1" applyProtection="1">
      <alignment horizontal="center" vertical="center"/>
      <protection locked="0"/>
    </xf>
    <xf numFmtId="0" fontId="21" fillId="5" borderId="5" xfId="0" applyFont="1" applyFill="1" applyBorder="1" applyAlignment="1" applyProtection="1">
      <alignment horizontal="center" vertical="center"/>
      <protection locked="0"/>
    </xf>
    <xf numFmtId="0" fontId="24" fillId="4" borderId="22" xfId="0" applyFont="1" applyFill="1" applyBorder="1" applyAlignment="1" applyProtection="1">
      <alignment horizontal="center" textRotation="90"/>
      <protection locked="0"/>
    </xf>
    <xf numFmtId="0" fontId="15" fillId="4" borderId="7"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5" xfId="0" applyFont="1" applyFill="1" applyBorder="1" applyAlignment="1">
      <alignment horizontal="center" vertical="center"/>
    </xf>
    <xf numFmtId="0" fontId="38" fillId="6" borderId="9" xfId="0" applyFont="1" applyFill="1" applyBorder="1" applyAlignment="1">
      <alignment horizontal="center" textRotation="90" wrapText="1"/>
    </xf>
    <xf numFmtId="0" fontId="23" fillId="6" borderId="8" xfId="0" applyFont="1" applyFill="1" applyBorder="1" applyAlignment="1">
      <alignment horizontal="center" textRotation="90" wrapText="1"/>
    </xf>
    <xf numFmtId="0" fontId="39" fillId="6" borderId="9" xfId="0" applyFont="1" applyFill="1" applyBorder="1" applyAlignment="1">
      <alignment horizontal="center" textRotation="90" wrapText="1"/>
    </xf>
    <xf numFmtId="0" fontId="39" fillId="6" borderId="8" xfId="0" applyFont="1" applyFill="1" applyBorder="1" applyAlignment="1">
      <alignment horizontal="center" textRotation="90" wrapText="1"/>
    </xf>
    <xf numFmtId="0" fontId="20" fillId="6" borderId="9" xfId="0" applyFont="1" applyFill="1" applyBorder="1" applyAlignment="1">
      <alignment horizontal="center" textRotation="90"/>
    </xf>
    <xf numFmtId="0" fontId="20" fillId="6" borderId="8" xfId="0" applyFont="1" applyFill="1" applyBorder="1" applyAlignment="1">
      <alignment horizontal="center" textRotation="90"/>
    </xf>
    <xf numFmtId="0" fontId="20" fillId="6" borderId="31" xfId="0" applyFont="1" applyFill="1" applyBorder="1" applyAlignment="1">
      <alignment horizontal="center" textRotation="90"/>
    </xf>
    <xf numFmtId="0" fontId="22" fillId="6" borderId="9" xfId="0" applyFont="1" applyFill="1" applyBorder="1" applyAlignment="1">
      <alignment horizontal="center" textRotation="90" wrapText="1"/>
    </xf>
    <xf numFmtId="0" fontId="22" fillId="6" borderId="8" xfId="0" applyFont="1" applyFill="1" applyBorder="1" applyAlignment="1">
      <alignment horizontal="center" textRotation="90" wrapText="1"/>
    </xf>
    <xf numFmtId="0" fontId="18" fillId="4" borderId="7" xfId="0" applyFont="1" applyFill="1" applyBorder="1" applyAlignment="1">
      <alignment horizontal="center" vertical="center"/>
    </xf>
    <xf numFmtId="0" fontId="18" fillId="4" borderId="25" xfId="0" applyFont="1" applyFill="1" applyBorder="1" applyAlignment="1">
      <alignment horizontal="center" vertical="center"/>
    </xf>
    <xf numFmtId="0" fontId="4" fillId="6" borderId="9" xfId="0" applyFont="1" applyFill="1" applyBorder="1" applyAlignment="1">
      <alignment horizontal="center" textRotation="90" wrapText="1"/>
    </xf>
    <xf numFmtId="0" fontId="20" fillId="6" borderId="12" xfId="0" applyFont="1" applyFill="1" applyBorder="1" applyAlignment="1">
      <alignment horizontal="center" textRotation="90" wrapText="1"/>
    </xf>
    <xf numFmtId="0" fontId="23" fillId="6" borderId="9" xfId="0" applyFont="1" applyFill="1" applyBorder="1" applyAlignment="1">
      <alignment horizontal="center" textRotation="90" wrapText="1"/>
    </xf>
    <xf numFmtId="0" fontId="6" fillId="6" borderId="9" xfId="0" applyFont="1" applyFill="1" applyBorder="1" applyAlignment="1">
      <alignment horizontal="left" textRotation="90" wrapText="1"/>
    </xf>
    <xf numFmtId="0" fontId="19" fillId="6" borderId="8" xfId="0" applyFont="1" applyFill="1" applyBorder="1" applyAlignment="1">
      <alignment horizontal="left" textRotation="90" wrapText="1"/>
    </xf>
    <xf numFmtId="0" fontId="19" fillId="6" borderId="9" xfId="0" applyFont="1" applyFill="1" applyBorder="1" applyAlignment="1">
      <alignment horizontal="center" textRotation="90" wrapText="1"/>
    </xf>
    <xf numFmtId="0" fontId="19" fillId="6" borderId="8" xfId="0" applyFont="1" applyFill="1" applyBorder="1" applyAlignment="1">
      <alignment horizontal="center" textRotation="90" wrapText="1"/>
    </xf>
    <xf numFmtId="0" fontId="20" fillId="6" borderId="26" xfId="0" applyFont="1" applyFill="1" applyBorder="1" applyAlignment="1">
      <alignment horizontal="center" textRotation="90" wrapText="1"/>
    </xf>
    <xf numFmtId="0" fontId="24" fillId="4" borderId="22" xfId="0" applyFont="1" applyFill="1" applyBorder="1" applyAlignment="1" applyProtection="1">
      <alignment textRotation="90"/>
      <protection locked="0"/>
    </xf>
    <xf numFmtId="0" fontId="24" fillId="4" borderId="0" xfId="0" applyFont="1" applyFill="1" applyAlignment="1" applyProtection="1">
      <alignment textRotation="90"/>
      <protection locked="0"/>
    </xf>
    <xf numFmtId="0" fontId="24" fillId="4" borderId="4" xfId="0" applyFont="1" applyFill="1" applyBorder="1" applyAlignment="1" applyProtection="1">
      <alignment textRotation="90"/>
      <protection locked="0"/>
    </xf>
    <xf numFmtId="0" fontId="40" fillId="4" borderId="0" xfId="0" applyFont="1" applyFill="1" applyAlignment="1">
      <alignment horizontal="center"/>
    </xf>
    <xf numFmtId="0" fontId="24" fillId="4" borderId="22" xfId="0" applyFont="1" applyFill="1" applyBorder="1" applyAlignment="1" applyProtection="1">
      <alignment horizontal="center" vertical="center" textRotation="90"/>
      <protection locked="0"/>
    </xf>
    <xf numFmtId="0" fontId="24" fillId="4" borderId="0" xfId="0" applyFont="1" applyFill="1" applyAlignment="1" applyProtection="1">
      <alignment horizontal="center" vertical="center" textRotation="90"/>
      <protection locked="0"/>
    </xf>
    <xf numFmtId="0" fontId="24" fillId="4" borderId="4" xfId="0" applyFont="1" applyFill="1" applyBorder="1" applyAlignment="1" applyProtection="1">
      <alignment horizontal="center" vertical="center" textRotation="90"/>
      <protection locked="0"/>
    </xf>
    <xf numFmtId="0" fontId="15" fillId="4" borderId="7"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6" fillId="4" borderId="0" xfId="0" applyFont="1" applyFill="1" applyAlignment="1">
      <alignment horizontal="center" vertical="center" textRotation="90"/>
    </xf>
    <xf numFmtId="0" fontId="37" fillId="4" borderId="0" xfId="0" applyFont="1" applyFill="1" applyAlignment="1">
      <alignment horizontal="center" textRotation="90"/>
    </xf>
    <xf numFmtId="0" fontId="37" fillId="4" borderId="4" xfId="0" applyFont="1" applyFill="1" applyBorder="1" applyAlignment="1">
      <alignment horizontal="center" textRotation="90"/>
    </xf>
    <xf numFmtId="0" fontId="36" fillId="4" borderId="0" xfId="0" applyFont="1" applyFill="1" applyAlignment="1">
      <alignment horizontal="center" textRotation="90"/>
    </xf>
    <xf numFmtId="0" fontId="36" fillId="4" borderId="4" xfId="0" applyFont="1" applyFill="1" applyBorder="1" applyAlignment="1">
      <alignment horizontal="center" textRotation="90"/>
    </xf>
    <xf numFmtId="0" fontId="18" fillId="0" borderId="7" xfId="0" applyFont="1" applyBorder="1" applyAlignment="1">
      <alignment horizontal="center" vertical="center"/>
    </xf>
    <xf numFmtId="0" fontId="18" fillId="0" borderId="25" xfId="0" applyFont="1" applyBorder="1" applyAlignment="1">
      <alignment horizontal="center" vertical="center"/>
    </xf>
    <xf numFmtId="0" fontId="40" fillId="6" borderId="9" xfId="0" applyFont="1" applyFill="1" applyBorder="1" applyAlignment="1">
      <alignment horizontal="center" textRotation="90" wrapText="1"/>
    </xf>
    <xf numFmtId="0" fontId="40" fillId="6" borderId="8" xfId="0" applyFont="1" applyFill="1" applyBorder="1" applyAlignment="1">
      <alignment horizontal="center" textRotation="90" wrapText="1"/>
    </xf>
    <xf numFmtId="0" fontId="15" fillId="4" borderId="1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25" xfId="0" applyFont="1" applyFill="1" applyBorder="1" applyAlignment="1">
      <alignment horizontal="center" vertical="center" wrapText="1"/>
    </xf>
    <xf numFmtId="0" fontId="19" fillId="6" borderId="9" xfId="0" applyFont="1" applyFill="1" applyBorder="1" applyAlignment="1">
      <alignment horizontal="left" textRotation="90" wrapText="1"/>
    </xf>
    <xf numFmtId="0" fontId="15" fillId="0" borderId="7" xfId="0" applyFont="1" applyBorder="1" applyAlignment="1">
      <alignment horizontal="center" vertical="center"/>
    </xf>
    <xf numFmtId="0" fontId="15" fillId="0" borderId="25" xfId="0" applyFont="1" applyBorder="1" applyAlignment="1">
      <alignment horizontal="center" vertical="center"/>
    </xf>
    <xf numFmtId="0" fontId="4" fillId="6" borderId="8" xfId="0" applyFont="1" applyFill="1" applyBorder="1" applyAlignment="1">
      <alignment horizontal="center" textRotation="90" wrapText="1"/>
    </xf>
  </cellXfs>
  <cellStyles count="5">
    <cellStyle name="Comma" xfId="4" builtinId="3"/>
    <cellStyle name="Good" xfId="1" builtinId="26"/>
    <cellStyle name="Hyperlink" xfId="2" builtinId="8"/>
    <cellStyle name="Neutral" xfId="3" builtinId="28"/>
    <cellStyle name="Normal" xfId="0" builtinId="0"/>
  </cellStyles>
  <dxfs count="218">
    <dxf>
      <font>
        <color rgb="FF006100"/>
      </font>
      <fill>
        <patternFill>
          <bgColor rgb="FFC6EFCE"/>
        </patternFill>
      </fill>
    </dxf>
    <dxf>
      <font>
        <color rgb="FF9C0006"/>
      </font>
      <fill>
        <patternFill>
          <bgColor rgb="FFFEC6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9C0006"/>
      </font>
      <fill>
        <patternFill>
          <bgColor rgb="FFFEC6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EC6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EC6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FFFF00"/>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ont>
        <color rgb="FF9C0006"/>
      </font>
      <fill>
        <patternFill>
          <bgColor rgb="FFFEC6CE"/>
        </patternFill>
      </fill>
    </dxf>
    <dxf>
      <font>
        <color rgb="FF9C0006"/>
      </font>
      <fill>
        <patternFill>
          <bgColor rgb="FFFEC6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9C0006"/>
      </font>
      <fill>
        <patternFill>
          <bgColor rgb="FFFEC6CE"/>
        </patternFill>
      </fill>
    </dxf>
    <dxf>
      <font>
        <color rgb="FF9C0006"/>
      </font>
      <fill>
        <patternFill>
          <bgColor rgb="FFFEC6CE"/>
        </patternFill>
      </fill>
    </dxf>
    <dxf>
      <font>
        <color rgb="FF9C0006"/>
      </font>
      <fill>
        <patternFill>
          <bgColor rgb="FFFEC6CE"/>
        </patternFill>
      </fill>
    </dxf>
    <dxf>
      <font>
        <color rgb="FF9C0006"/>
      </font>
      <fill>
        <patternFill>
          <bgColor rgb="FFFEC6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9C0006"/>
      </font>
      <fill>
        <patternFill>
          <bgColor rgb="FFFEC6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EC6CE"/>
        </patternFill>
      </fill>
    </dxf>
    <dxf>
      <font>
        <color rgb="FF006100"/>
      </font>
      <fill>
        <patternFill>
          <bgColor rgb="FFC6EF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0006"/>
      </font>
      <fill>
        <patternFill>
          <bgColor rgb="FFFEC6CE"/>
        </patternFill>
      </fill>
    </dxf>
    <dxf>
      <font>
        <color theme="0"/>
      </font>
      <fill>
        <patternFill>
          <bgColor rgb="FFC00000"/>
        </patternFill>
      </fill>
    </dxf>
  </dxfs>
  <tableStyles count="1" defaultTableStyle="TableStyleMedium9"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D$4"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Radio" checked="Checked" firstButton="1" fmlaLink="$B$4" lockText="1"/>
</file>

<file path=xl/ctrlProps/ctrlProp4.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xdr:colOff>
          <xdr:row>0</xdr:row>
          <xdr:rowOff>30480</xdr:rowOff>
        </xdr:from>
        <xdr:to>
          <xdr:col>3</xdr:col>
          <xdr:colOff>944880</xdr:colOff>
          <xdr:row>1</xdr:row>
          <xdr:rowOff>76200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NL" sz="800" b="0" i="0" u="none" strike="noStrike" baseline="0">
                  <a:solidFill>
                    <a:srgbClr val="000000"/>
                  </a:solidFill>
                  <a:latin typeface="Segoe UI"/>
                  <a:cs typeface="Segoe UI"/>
                </a:rPr>
                <a:t>GGS 1.3 (XML)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xdr:row>
          <xdr:rowOff>68580</xdr:rowOff>
        </xdr:from>
        <xdr:to>
          <xdr:col>3</xdr:col>
          <xdr:colOff>2087880</xdr:colOff>
          <xdr:row>2</xdr:row>
          <xdr:rowOff>137160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NL" sz="800" b="0" i="0" u="none" strike="noStrike" baseline="0">
                  <a:solidFill>
                    <a:srgbClr val="000000"/>
                  </a:solidFill>
                  <a:latin typeface="Segoe UI"/>
                  <a:cs typeface="Segoe UI"/>
                </a:rPr>
                <a:t>CS Connect (JSon)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xdr:colOff>
          <xdr:row>0</xdr:row>
          <xdr:rowOff>30480</xdr:rowOff>
        </xdr:from>
        <xdr:to>
          <xdr:col>1</xdr:col>
          <xdr:colOff>937260</xdr:colOff>
          <xdr:row>1</xdr:row>
          <xdr:rowOff>68580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NL" sz="800" b="0" i="0" u="none" strike="noStrike" baseline="0">
                  <a:solidFill>
                    <a:srgbClr val="000000"/>
                  </a:solidFill>
                  <a:latin typeface="Segoe UI"/>
                  <a:cs typeface="Segoe UI"/>
                </a:rPr>
                <a:t>GGS 1.3 (XML)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xdr:row>
          <xdr:rowOff>30480</xdr:rowOff>
        </xdr:from>
        <xdr:to>
          <xdr:col>1</xdr:col>
          <xdr:colOff>2278380</xdr:colOff>
          <xdr:row>2</xdr:row>
          <xdr:rowOff>106680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NL" sz="800" b="0" i="0" u="none" strike="noStrike" baseline="0">
                  <a:solidFill>
                    <a:srgbClr val="000000"/>
                  </a:solidFill>
                  <a:latin typeface="Segoe UI"/>
                  <a:cs typeface="Segoe UI"/>
                </a:rPr>
                <a:t>CS Connect (JSon)</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4115F-0F6F-440F-9085-7331DCA16627}">
  <sheetPr>
    <tabColor rgb="FFFF0000"/>
  </sheetPr>
  <dimension ref="A1:BF209"/>
  <sheetViews>
    <sheetView zoomScale="72" zoomScaleNormal="100" workbookViewId="0">
      <pane xSplit="4" ySplit="2" topLeftCell="E3" activePane="bottomRight" state="frozen"/>
      <selection pane="topRight" activeCell="E1" sqref="E1"/>
      <selection pane="bottomLeft" activeCell="A3" sqref="A3"/>
      <selection pane="bottomRight" activeCell="AR12" sqref="AR12"/>
    </sheetView>
  </sheetViews>
  <sheetFormatPr defaultColWidth="8.88671875" defaultRowHeight="14.4" outlineLevelCol="1" x14ac:dyDescent="0.3"/>
  <cols>
    <col min="1" max="1" width="5.5546875" style="338" bestFit="1" customWidth="1"/>
    <col min="2" max="2" width="20.5546875" style="339" customWidth="1"/>
    <col min="3" max="3" width="5.44140625" style="339" customWidth="1"/>
    <col min="4" max="4" width="16.6640625" style="339" bestFit="1" customWidth="1"/>
    <col min="5" max="5" width="9.33203125" style="339" bestFit="1" customWidth="1"/>
    <col min="6" max="8" width="9.6640625" style="340" hidden="1" customWidth="1" outlineLevel="1"/>
    <col min="9" max="9" width="14.6640625" style="341" customWidth="1" collapsed="1"/>
    <col min="10" max="12" width="9.6640625" style="340" hidden="1" customWidth="1" outlineLevel="1"/>
    <col min="13" max="13" width="14.6640625" style="341" customWidth="1" collapsed="1"/>
    <col min="14" max="15" width="9.6640625" style="340" hidden="1" customWidth="1" outlineLevel="1"/>
    <col min="16" max="16" width="14.6640625" style="341" customWidth="1" collapsed="1"/>
    <col min="17" max="20" width="9.6640625" style="341" hidden="1" customWidth="1" outlineLevel="1"/>
    <col min="21" max="21" width="14.6640625" style="341" customWidth="1" collapsed="1"/>
    <col min="22" max="25" width="9.6640625" style="340" hidden="1" customWidth="1" outlineLevel="1"/>
    <col min="26" max="26" width="14.6640625" style="341" customWidth="1" collapsed="1"/>
    <col min="27" max="32" width="9.6640625" style="340" hidden="1" customWidth="1" outlineLevel="1"/>
    <col min="33" max="33" width="14.6640625" style="341" customWidth="1" collapsed="1"/>
    <col min="34" max="35" width="11.33203125" style="341" hidden="1" customWidth="1" outlineLevel="1"/>
    <col min="36" max="36" width="14.6640625" style="342" customWidth="1" collapsed="1"/>
    <col min="37" max="39" width="11.33203125" style="341" hidden="1" customWidth="1" outlineLevel="1"/>
    <col min="40" max="40" width="14.6640625" style="342" customWidth="1" collapsed="1"/>
    <col min="41" max="43" width="11.33203125" style="341" hidden="1" customWidth="1" outlineLevel="1"/>
    <col min="44" max="44" width="14.6640625" style="342" customWidth="1" collapsed="1"/>
    <col min="45" max="49" width="11.33203125" style="341" hidden="1" customWidth="1" outlineLevel="1"/>
    <col min="50" max="50" width="14.6640625" style="342" customWidth="1" collapsed="1"/>
    <col min="51" max="52" width="9.6640625" style="341" hidden="1" customWidth="1" outlineLevel="1"/>
    <col min="53" max="53" width="14.6640625" style="342" customWidth="1" collapsed="1"/>
    <col min="54" max="55" width="9.6640625" style="341" hidden="1" customWidth="1" outlineLevel="1"/>
    <col min="56" max="56" width="14.6640625" style="342" customWidth="1" collapsed="1"/>
    <col min="57" max="58" width="14.6640625" style="342" customWidth="1"/>
    <col min="59" max="16384" width="8.88671875" style="343"/>
  </cols>
  <sheetData>
    <row r="1" spans="1:58" s="271" customFormat="1" ht="31.95" customHeight="1" x14ac:dyDescent="0.3">
      <c r="A1" s="298"/>
      <c r="B1" s="354" t="s">
        <v>0</v>
      </c>
      <c r="C1" s="355"/>
      <c r="D1" s="355"/>
      <c r="E1" s="308"/>
      <c r="F1" s="365" t="s">
        <v>1</v>
      </c>
      <c r="G1" s="365"/>
      <c r="H1" s="365"/>
      <c r="I1" s="365"/>
      <c r="J1" s="356" t="s">
        <v>2</v>
      </c>
      <c r="K1" s="357"/>
      <c r="L1" s="364"/>
      <c r="M1" s="356"/>
      <c r="N1" s="361" t="s">
        <v>3</v>
      </c>
      <c r="O1" s="362"/>
      <c r="P1" s="363"/>
      <c r="Q1" s="356" t="s">
        <v>4</v>
      </c>
      <c r="R1" s="357"/>
      <c r="S1" s="357"/>
      <c r="T1" s="357"/>
      <c r="U1" s="357"/>
      <c r="V1" s="361" t="s">
        <v>5</v>
      </c>
      <c r="W1" s="362"/>
      <c r="X1" s="362"/>
      <c r="Y1" s="362"/>
      <c r="Z1" s="363"/>
      <c r="AA1" s="356" t="s">
        <v>6</v>
      </c>
      <c r="AB1" s="357"/>
      <c r="AC1" s="357"/>
      <c r="AD1" s="357"/>
      <c r="AE1" s="357"/>
      <c r="AF1" s="357"/>
      <c r="AG1" s="364"/>
      <c r="AH1" s="365" t="s">
        <v>7</v>
      </c>
      <c r="AI1" s="365"/>
      <c r="AJ1" s="365"/>
      <c r="AK1" s="356" t="s">
        <v>8</v>
      </c>
      <c r="AL1" s="357"/>
      <c r="AM1" s="357"/>
      <c r="AN1" s="364"/>
      <c r="AO1" s="366" t="s">
        <v>9</v>
      </c>
      <c r="AP1" s="367"/>
      <c r="AQ1" s="367"/>
      <c r="AR1" s="368"/>
      <c r="AS1" s="358" t="s">
        <v>10</v>
      </c>
      <c r="AT1" s="359"/>
      <c r="AU1" s="359"/>
      <c r="AV1" s="359"/>
      <c r="AW1" s="359"/>
      <c r="AX1" s="360"/>
      <c r="AY1" s="361" t="s">
        <v>11</v>
      </c>
      <c r="AZ1" s="362"/>
      <c r="BA1" s="363"/>
      <c r="BB1" s="356" t="s">
        <v>12</v>
      </c>
      <c r="BC1" s="357"/>
      <c r="BD1" s="364"/>
      <c r="BE1" s="325" t="s">
        <v>13</v>
      </c>
      <c r="BF1" s="325" t="s">
        <v>14</v>
      </c>
    </row>
    <row r="2" spans="1:58" s="296" customFormat="1" x14ac:dyDescent="0.3">
      <c r="A2" s="303" t="s">
        <v>15</v>
      </c>
      <c r="B2" s="272" t="s">
        <v>16</v>
      </c>
      <c r="C2" s="272" t="s">
        <v>17</v>
      </c>
      <c r="D2" s="272" t="s">
        <v>18</v>
      </c>
      <c r="E2" s="273" t="s">
        <v>19</v>
      </c>
      <c r="F2" s="274" t="s">
        <v>20</v>
      </c>
      <c r="G2" s="275" t="s">
        <v>21</v>
      </c>
      <c r="H2" s="276" t="s">
        <v>22</v>
      </c>
      <c r="I2" s="263" t="s">
        <v>23</v>
      </c>
      <c r="J2" s="275" t="s">
        <v>24</v>
      </c>
      <c r="K2" s="275" t="s">
        <v>25</v>
      </c>
      <c r="L2" s="276" t="s">
        <v>26</v>
      </c>
      <c r="M2" s="267" t="s">
        <v>23</v>
      </c>
      <c r="N2" s="275" t="s">
        <v>27</v>
      </c>
      <c r="O2" s="276" t="s">
        <v>28</v>
      </c>
      <c r="P2" s="263" t="s">
        <v>23</v>
      </c>
      <c r="Q2" s="291" t="s">
        <v>29</v>
      </c>
      <c r="R2" s="292" t="s">
        <v>30</v>
      </c>
      <c r="S2" s="292" t="s">
        <v>31</v>
      </c>
      <c r="T2" s="292" t="s">
        <v>32</v>
      </c>
      <c r="U2" s="267" t="s">
        <v>23</v>
      </c>
      <c r="V2" s="275" t="s">
        <v>33</v>
      </c>
      <c r="W2" s="275" t="s">
        <v>34</v>
      </c>
      <c r="X2" s="275" t="s">
        <v>35</v>
      </c>
      <c r="Y2" s="276" t="s">
        <v>36</v>
      </c>
      <c r="Z2" s="263" t="s">
        <v>23</v>
      </c>
      <c r="AA2" s="275" t="s">
        <v>37</v>
      </c>
      <c r="AB2" s="275" t="s">
        <v>38</v>
      </c>
      <c r="AC2" s="275" t="s">
        <v>39</v>
      </c>
      <c r="AD2" s="275" t="s">
        <v>40</v>
      </c>
      <c r="AE2" s="275" t="s">
        <v>41</v>
      </c>
      <c r="AF2" s="275" t="s">
        <v>42</v>
      </c>
      <c r="AG2" s="267" t="s">
        <v>23</v>
      </c>
      <c r="AH2" s="274" t="s">
        <v>43</v>
      </c>
      <c r="AI2" s="276" t="s">
        <v>44</v>
      </c>
      <c r="AJ2" s="263" t="s">
        <v>23</v>
      </c>
      <c r="AK2" s="277" t="s">
        <v>45</v>
      </c>
      <c r="AL2" s="293" t="s">
        <v>46</v>
      </c>
      <c r="AM2" s="293" t="s">
        <v>47</v>
      </c>
      <c r="AN2" s="267" t="s">
        <v>23</v>
      </c>
      <c r="AO2" s="277" t="s">
        <v>48</v>
      </c>
      <c r="AP2" s="293" t="s">
        <v>49</v>
      </c>
      <c r="AQ2" s="293" t="s">
        <v>50</v>
      </c>
      <c r="AR2" s="263" t="s">
        <v>23</v>
      </c>
      <c r="AS2" s="277" t="s">
        <v>51</v>
      </c>
      <c r="AT2" s="294" t="s">
        <v>52</v>
      </c>
      <c r="AU2" s="277" t="s">
        <v>53</v>
      </c>
      <c r="AV2" s="293" t="s">
        <v>54</v>
      </c>
      <c r="AW2" s="293" t="s">
        <v>55</v>
      </c>
      <c r="AX2" s="267" t="s">
        <v>23</v>
      </c>
      <c r="AY2" s="277" t="s">
        <v>56</v>
      </c>
      <c r="AZ2" s="295" t="s">
        <v>57</v>
      </c>
      <c r="BA2" s="263" t="s">
        <v>23</v>
      </c>
      <c r="BB2" s="274" t="s">
        <v>58</v>
      </c>
      <c r="BC2" s="275" t="s">
        <v>57</v>
      </c>
      <c r="BD2" s="267" t="s">
        <v>23</v>
      </c>
      <c r="BE2" s="326" t="s">
        <v>59</v>
      </c>
      <c r="BF2" s="326" t="s">
        <v>59</v>
      </c>
    </row>
    <row r="3" spans="1:58" s="297" customFormat="1" x14ac:dyDescent="0.3">
      <c r="A3" s="304">
        <v>1</v>
      </c>
      <c r="B3" s="247" t="s">
        <v>60</v>
      </c>
      <c r="C3" s="247" t="s">
        <v>61</v>
      </c>
      <c r="D3" s="249" t="s">
        <v>62</v>
      </c>
      <c r="E3" s="290" t="s">
        <v>63</v>
      </c>
      <c r="F3" s="262" t="s">
        <v>64</v>
      </c>
      <c r="G3" s="252" t="s">
        <v>65</v>
      </c>
      <c r="H3" s="250" t="s">
        <v>64</v>
      </c>
      <c r="I3" s="278" t="s">
        <v>64</v>
      </c>
      <c r="J3" s="252" t="s">
        <v>64</v>
      </c>
      <c r="K3" s="252" t="s">
        <v>66</v>
      </c>
      <c r="L3" s="250" t="s">
        <v>65</v>
      </c>
      <c r="M3" s="264" t="s">
        <v>64</v>
      </c>
      <c r="N3" s="252" t="s">
        <v>64</v>
      </c>
      <c r="O3" s="250" t="s">
        <v>65</v>
      </c>
      <c r="P3" s="278" t="s">
        <v>64</v>
      </c>
      <c r="Q3" s="288" t="s">
        <v>64</v>
      </c>
      <c r="R3" s="289" t="s">
        <v>65</v>
      </c>
      <c r="S3" s="289" t="s">
        <v>65</v>
      </c>
      <c r="T3" s="289" t="s">
        <v>67</v>
      </c>
      <c r="U3" s="264" t="s">
        <v>64</v>
      </c>
      <c r="V3" s="252" t="s">
        <v>64</v>
      </c>
      <c r="W3" s="252" t="s">
        <v>64</v>
      </c>
      <c r="X3" s="252" t="s">
        <v>64</v>
      </c>
      <c r="Y3" s="252" t="s">
        <v>65</v>
      </c>
      <c r="Z3" s="278" t="s">
        <v>64</v>
      </c>
      <c r="AA3" s="252" t="s">
        <v>57</v>
      </c>
      <c r="AB3" s="252" t="s">
        <v>64</v>
      </c>
      <c r="AC3" s="252" t="s">
        <v>65</v>
      </c>
      <c r="AD3" s="252" t="s">
        <v>64</v>
      </c>
      <c r="AE3" s="252" t="s">
        <v>65</v>
      </c>
      <c r="AF3" s="252" t="s">
        <v>57</v>
      </c>
      <c r="AG3" s="264" t="s">
        <v>64</v>
      </c>
      <c r="AH3" s="262" t="s">
        <v>64</v>
      </c>
      <c r="AI3" s="252" t="s">
        <v>64</v>
      </c>
      <c r="AJ3" s="268" t="s">
        <v>64</v>
      </c>
      <c r="AK3" s="262" t="s">
        <v>64</v>
      </c>
      <c r="AL3" s="252" t="s">
        <v>64</v>
      </c>
      <c r="AM3" s="252" t="s">
        <v>65</v>
      </c>
      <c r="AN3" s="269" t="s">
        <v>64</v>
      </c>
      <c r="AO3" s="262" t="s">
        <v>64</v>
      </c>
      <c r="AP3" s="252" t="s">
        <v>64</v>
      </c>
      <c r="AQ3" s="252" t="s">
        <v>68</v>
      </c>
      <c r="AR3" s="268" t="s">
        <v>64</v>
      </c>
      <c r="AS3" s="262" t="s">
        <v>65</v>
      </c>
      <c r="AT3" s="252" t="s">
        <v>65</v>
      </c>
      <c r="AU3" s="252" t="s">
        <v>65</v>
      </c>
      <c r="AV3" s="252" t="s">
        <v>65</v>
      </c>
      <c r="AW3" s="252" t="s">
        <v>65</v>
      </c>
      <c r="AX3" s="269" t="s">
        <v>65</v>
      </c>
      <c r="AY3" s="262" t="s">
        <v>65</v>
      </c>
      <c r="AZ3" s="252"/>
      <c r="BA3" s="268" t="s">
        <v>65</v>
      </c>
      <c r="BB3" s="262" t="s">
        <v>64</v>
      </c>
      <c r="BC3" s="252"/>
      <c r="BD3" s="269" t="s">
        <v>64</v>
      </c>
      <c r="BE3" s="327" t="s">
        <v>64</v>
      </c>
      <c r="BF3" s="327" t="s">
        <v>65</v>
      </c>
    </row>
    <row r="4" spans="1:58" s="297" customFormat="1" x14ac:dyDescent="0.3">
      <c r="A4" s="304">
        <v>2</v>
      </c>
      <c r="B4" s="248" t="s">
        <v>69</v>
      </c>
      <c r="C4" s="248" t="s">
        <v>70</v>
      </c>
      <c r="D4" s="248" t="s">
        <v>71</v>
      </c>
      <c r="E4" s="290" t="s">
        <v>72</v>
      </c>
      <c r="F4" s="262" t="s">
        <v>64</v>
      </c>
      <c r="G4" s="252" t="s">
        <v>64</v>
      </c>
      <c r="H4" s="250" t="s">
        <v>65</v>
      </c>
      <c r="I4" s="278" t="s">
        <v>64</v>
      </c>
      <c r="J4" s="252" t="s">
        <v>64</v>
      </c>
      <c r="K4" s="252" t="s">
        <v>64</v>
      </c>
      <c r="L4" s="250" t="s">
        <v>65</v>
      </c>
      <c r="M4" s="264" t="s">
        <v>64</v>
      </c>
      <c r="N4" s="252" t="s">
        <v>64</v>
      </c>
      <c r="O4" s="250" t="s">
        <v>64</v>
      </c>
      <c r="P4" s="278" t="s">
        <v>64</v>
      </c>
      <c r="Q4" s="262" t="s">
        <v>64</v>
      </c>
      <c r="R4" s="252" t="s">
        <v>64</v>
      </c>
      <c r="S4" s="252" t="s">
        <v>65</v>
      </c>
      <c r="T4" s="252" t="s">
        <v>68</v>
      </c>
      <c r="U4" s="264" t="s">
        <v>64</v>
      </c>
      <c r="V4" s="252" t="s">
        <v>64</v>
      </c>
      <c r="W4" s="252" t="s">
        <v>64</v>
      </c>
      <c r="X4" s="252" t="s">
        <v>64</v>
      </c>
      <c r="Y4" s="252" t="s">
        <v>65</v>
      </c>
      <c r="Z4" s="278" t="s">
        <v>64</v>
      </c>
      <c r="AA4" s="252" t="s">
        <v>57</v>
      </c>
      <c r="AB4" s="252" t="s">
        <v>64</v>
      </c>
      <c r="AC4" s="252" t="s">
        <v>64</v>
      </c>
      <c r="AD4" s="252" t="s">
        <v>64</v>
      </c>
      <c r="AE4" s="252" t="s">
        <v>64</v>
      </c>
      <c r="AF4" s="252" t="s">
        <v>57</v>
      </c>
      <c r="AG4" s="264" t="s">
        <v>64</v>
      </c>
      <c r="AH4" s="262" t="s">
        <v>64</v>
      </c>
      <c r="AI4" s="252" t="s">
        <v>64</v>
      </c>
      <c r="AJ4" s="268" t="s">
        <v>64</v>
      </c>
      <c r="AK4" s="262" t="s">
        <v>64</v>
      </c>
      <c r="AL4" s="252" t="s">
        <v>64</v>
      </c>
      <c r="AM4" s="252" t="s">
        <v>65</v>
      </c>
      <c r="AN4" s="269" t="s">
        <v>64</v>
      </c>
      <c r="AO4" s="262" t="s">
        <v>64</v>
      </c>
      <c r="AP4" s="252" t="s">
        <v>65</v>
      </c>
      <c r="AQ4" s="252"/>
      <c r="AR4" s="268" t="s">
        <v>64</v>
      </c>
      <c r="AS4" s="262" t="s">
        <v>73</v>
      </c>
      <c r="AT4" s="252" t="s">
        <v>64</v>
      </c>
      <c r="AU4" s="252" t="s">
        <v>64</v>
      </c>
      <c r="AV4" s="252" t="s">
        <v>65</v>
      </c>
      <c r="AW4" s="252" t="s">
        <v>65</v>
      </c>
      <c r="AX4" s="269" t="s">
        <v>64</v>
      </c>
      <c r="AY4" s="262" t="s">
        <v>65</v>
      </c>
      <c r="AZ4" s="252"/>
      <c r="BA4" s="268" t="s">
        <v>65</v>
      </c>
      <c r="BB4" s="262" t="s">
        <v>64</v>
      </c>
      <c r="BC4" s="252"/>
      <c r="BD4" s="269" t="s">
        <v>64</v>
      </c>
      <c r="BE4" s="327" t="s">
        <v>65</v>
      </c>
      <c r="BF4" s="327" t="s">
        <v>65</v>
      </c>
    </row>
    <row r="5" spans="1:58" s="297" customFormat="1" x14ac:dyDescent="0.3">
      <c r="A5" s="304">
        <v>3</v>
      </c>
      <c r="B5" s="248" t="s">
        <v>74</v>
      </c>
      <c r="C5" s="248" t="s">
        <v>75</v>
      </c>
      <c r="D5" s="248" t="s">
        <v>76</v>
      </c>
      <c r="E5" s="290" t="s">
        <v>77</v>
      </c>
      <c r="F5" s="262" t="s">
        <v>64</v>
      </c>
      <c r="G5" s="252" t="s">
        <v>65</v>
      </c>
      <c r="H5" s="250" t="s">
        <v>65</v>
      </c>
      <c r="I5" s="278" t="s">
        <v>64</v>
      </c>
      <c r="J5" s="252" t="s">
        <v>64</v>
      </c>
      <c r="K5" s="252" t="s">
        <v>66</v>
      </c>
      <c r="L5" s="250" t="s">
        <v>65</v>
      </c>
      <c r="M5" s="264" t="s">
        <v>64</v>
      </c>
      <c r="N5" s="252" t="s">
        <v>64</v>
      </c>
      <c r="O5" s="250" t="s">
        <v>65</v>
      </c>
      <c r="P5" s="278" t="s">
        <v>64</v>
      </c>
      <c r="Q5" s="262" t="s">
        <v>64</v>
      </c>
      <c r="R5" s="252" t="s">
        <v>64</v>
      </c>
      <c r="S5" s="252" t="s">
        <v>64</v>
      </c>
      <c r="T5" s="252" t="s">
        <v>68</v>
      </c>
      <c r="U5" s="264" t="s">
        <v>64</v>
      </c>
      <c r="V5" s="252" t="s">
        <v>64</v>
      </c>
      <c r="W5" s="252" t="s">
        <v>64</v>
      </c>
      <c r="X5" s="252" t="s">
        <v>65</v>
      </c>
      <c r="Y5" s="252" t="s">
        <v>65</v>
      </c>
      <c r="Z5" s="278" t="s">
        <v>64</v>
      </c>
      <c r="AA5" s="252" t="s">
        <v>78</v>
      </c>
      <c r="AB5" s="252" t="s">
        <v>65</v>
      </c>
      <c r="AC5" s="252" t="s">
        <v>65</v>
      </c>
      <c r="AD5" s="252" t="s">
        <v>65</v>
      </c>
      <c r="AE5" s="252" t="s">
        <v>64</v>
      </c>
      <c r="AF5" s="252" t="s">
        <v>65</v>
      </c>
      <c r="AG5" s="264" t="s">
        <v>65</v>
      </c>
      <c r="AH5" s="252" t="s">
        <v>64</v>
      </c>
      <c r="AI5" s="252" t="s">
        <v>65</v>
      </c>
      <c r="AJ5" s="268" t="s">
        <v>64</v>
      </c>
      <c r="AK5" s="252" t="s">
        <v>64</v>
      </c>
      <c r="AL5" s="252" t="s">
        <v>64</v>
      </c>
      <c r="AM5" s="252" t="s">
        <v>65</v>
      </c>
      <c r="AN5" s="269" t="s">
        <v>64</v>
      </c>
      <c r="AO5" s="252" t="s">
        <v>64</v>
      </c>
      <c r="AP5" s="252" t="s">
        <v>65</v>
      </c>
      <c r="AQ5" s="252" t="s">
        <v>68</v>
      </c>
      <c r="AR5" s="268" t="s">
        <v>64</v>
      </c>
      <c r="AS5" s="252" t="s">
        <v>65</v>
      </c>
      <c r="AT5" s="252" t="s">
        <v>79</v>
      </c>
      <c r="AU5" s="252" t="s">
        <v>65</v>
      </c>
      <c r="AV5" s="252" t="s">
        <v>65</v>
      </c>
      <c r="AW5" s="252" t="s">
        <v>65</v>
      </c>
      <c r="AX5" s="269" t="s">
        <v>64</v>
      </c>
      <c r="AY5" s="252" t="s">
        <v>65</v>
      </c>
      <c r="AZ5" s="252"/>
      <c r="BA5" s="268" t="s">
        <v>65</v>
      </c>
      <c r="BB5" s="252" t="s">
        <v>64</v>
      </c>
      <c r="BC5" s="252"/>
      <c r="BD5" s="269" t="s">
        <v>64</v>
      </c>
      <c r="BE5" s="327" t="s">
        <v>65</v>
      </c>
      <c r="BF5" s="327" t="s">
        <v>65</v>
      </c>
    </row>
    <row r="6" spans="1:58" s="297" customFormat="1" x14ac:dyDescent="0.3">
      <c r="A6" s="309">
        <v>4</v>
      </c>
      <c r="B6" s="254" t="s">
        <v>80</v>
      </c>
      <c r="C6" s="254" t="s">
        <v>81</v>
      </c>
      <c r="D6" s="254" t="s">
        <v>82</v>
      </c>
      <c r="E6" s="306" t="s">
        <v>83</v>
      </c>
      <c r="F6" s="262" t="s">
        <v>64</v>
      </c>
      <c r="G6" s="252" t="s">
        <v>65</v>
      </c>
      <c r="H6" s="250" t="s">
        <v>64</v>
      </c>
      <c r="I6" s="278" t="s">
        <v>64</v>
      </c>
      <c r="J6" s="252" t="s">
        <v>64</v>
      </c>
      <c r="K6" s="252" t="s">
        <v>64</v>
      </c>
      <c r="L6" s="250" t="s">
        <v>64</v>
      </c>
      <c r="M6" s="264" t="s">
        <v>64</v>
      </c>
      <c r="N6" s="252" t="s">
        <v>64</v>
      </c>
      <c r="O6" s="250" t="s">
        <v>65</v>
      </c>
      <c r="P6" s="278" t="s">
        <v>64</v>
      </c>
      <c r="Q6" s="252" t="s">
        <v>64</v>
      </c>
      <c r="R6" s="252" t="s">
        <v>64</v>
      </c>
      <c r="S6" s="252" t="s">
        <v>65</v>
      </c>
      <c r="T6" s="252" t="s">
        <v>67</v>
      </c>
      <c r="U6" s="264" t="s">
        <v>64</v>
      </c>
      <c r="V6" s="252" t="s">
        <v>64</v>
      </c>
      <c r="W6" s="252" t="s">
        <v>64</v>
      </c>
      <c r="X6" s="252" t="s">
        <v>64</v>
      </c>
      <c r="Y6" s="252" t="s">
        <v>65</v>
      </c>
      <c r="Z6" s="278" t="s">
        <v>64</v>
      </c>
      <c r="AA6" s="252" t="s">
        <v>84</v>
      </c>
      <c r="AB6" s="252" t="s">
        <v>64</v>
      </c>
      <c r="AC6" s="252" t="s">
        <v>64</v>
      </c>
      <c r="AD6" s="252" t="s">
        <v>64</v>
      </c>
      <c r="AE6" s="252" t="s">
        <v>64</v>
      </c>
      <c r="AF6" s="252" t="s">
        <v>64</v>
      </c>
      <c r="AG6" s="264" t="s">
        <v>64</v>
      </c>
      <c r="AH6" s="262" t="s">
        <v>64</v>
      </c>
      <c r="AI6" s="252" t="s">
        <v>65</v>
      </c>
      <c r="AJ6" s="268" t="s">
        <v>64</v>
      </c>
      <c r="AK6" s="262" t="s">
        <v>65</v>
      </c>
      <c r="AL6" s="252" t="s">
        <v>65</v>
      </c>
      <c r="AM6" s="252"/>
      <c r="AN6" s="269" t="s">
        <v>64</v>
      </c>
      <c r="AO6" s="262" t="s">
        <v>64</v>
      </c>
      <c r="AP6" s="252" t="s">
        <v>64</v>
      </c>
      <c r="AQ6" s="252"/>
      <c r="AR6" s="268" t="s">
        <v>64</v>
      </c>
      <c r="AS6" s="262" t="s">
        <v>85</v>
      </c>
      <c r="AT6" s="252" t="s">
        <v>65</v>
      </c>
      <c r="AU6" s="252" t="s">
        <v>86</v>
      </c>
      <c r="AV6" s="252" t="s">
        <v>87</v>
      </c>
      <c r="AW6" s="252" t="s">
        <v>88</v>
      </c>
      <c r="AX6" s="269" t="s">
        <v>64</v>
      </c>
      <c r="AY6" s="262" t="s">
        <v>64</v>
      </c>
      <c r="AZ6" s="252"/>
      <c r="BA6" s="268" t="s">
        <v>64</v>
      </c>
      <c r="BB6" s="262" t="s">
        <v>64</v>
      </c>
      <c r="BC6" s="252"/>
      <c r="BD6" s="269" t="s">
        <v>64</v>
      </c>
      <c r="BE6" s="327" t="s">
        <v>65</v>
      </c>
      <c r="BF6" s="327" t="s">
        <v>65</v>
      </c>
    </row>
    <row r="7" spans="1:58" s="297" customFormat="1" x14ac:dyDescent="0.3">
      <c r="A7" s="304">
        <v>5</v>
      </c>
      <c r="B7" s="248" t="s">
        <v>89</v>
      </c>
      <c r="C7" s="248" t="s">
        <v>90</v>
      </c>
      <c r="D7" s="248" t="s">
        <v>76</v>
      </c>
      <c r="E7" s="290" t="s">
        <v>91</v>
      </c>
      <c r="F7" s="262" t="s">
        <v>64</v>
      </c>
      <c r="G7" s="252" t="s">
        <v>64</v>
      </c>
      <c r="H7" s="250" t="s">
        <v>65</v>
      </c>
      <c r="I7" s="278" t="s">
        <v>64</v>
      </c>
      <c r="J7" s="252" t="s">
        <v>64</v>
      </c>
      <c r="K7" s="252" t="s">
        <v>65</v>
      </c>
      <c r="L7" s="250" t="s">
        <v>65</v>
      </c>
      <c r="M7" s="264" t="s">
        <v>64</v>
      </c>
      <c r="N7" s="252" t="s">
        <v>64</v>
      </c>
      <c r="O7" s="250" t="s">
        <v>65</v>
      </c>
      <c r="P7" s="278" t="s">
        <v>64</v>
      </c>
      <c r="Q7" s="262" t="s">
        <v>64</v>
      </c>
      <c r="R7" s="252" t="s">
        <v>64</v>
      </c>
      <c r="S7" s="252" t="s">
        <v>64</v>
      </c>
      <c r="T7" s="252" t="s">
        <v>68</v>
      </c>
      <c r="U7" s="264" t="s">
        <v>64</v>
      </c>
      <c r="V7" s="252" t="s">
        <v>64</v>
      </c>
      <c r="W7" s="252" t="s">
        <v>64</v>
      </c>
      <c r="X7" s="252" t="s">
        <v>65</v>
      </c>
      <c r="Y7" s="252" t="s">
        <v>65</v>
      </c>
      <c r="Z7" s="278" t="s">
        <v>64</v>
      </c>
      <c r="AA7" s="252" t="s">
        <v>78</v>
      </c>
      <c r="AB7" s="252" t="s">
        <v>64</v>
      </c>
      <c r="AC7" s="252" t="s">
        <v>64</v>
      </c>
      <c r="AD7" s="252" t="s">
        <v>64</v>
      </c>
      <c r="AE7" s="252" t="s">
        <v>64</v>
      </c>
      <c r="AF7" s="252" t="s">
        <v>65</v>
      </c>
      <c r="AG7" s="264" t="s">
        <v>64</v>
      </c>
      <c r="AH7" s="252" t="s">
        <v>64</v>
      </c>
      <c r="AI7" s="252" t="s">
        <v>64</v>
      </c>
      <c r="AJ7" s="268" t="s">
        <v>64</v>
      </c>
      <c r="AK7" s="252" t="s">
        <v>64</v>
      </c>
      <c r="AL7" s="252" t="s">
        <v>64</v>
      </c>
      <c r="AM7" s="252" t="s">
        <v>65</v>
      </c>
      <c r="AN7" s="269" t="s">
        <v>64</v>
      </c>
      <c r="AO7" s="252" t="s">
        <v>64</v>
      </c>
      <c r="AP7" s="252" t="s">
        <v>64</v>
      </c>
      <c r="AQ7" s="252"/>
      <c r="AR7" s="268" t="s">
        <v>64</v>
      </c>
      <c r="AS7" s="252" t="s">
        <v>79</v>
      </c>
      <c r="AT7" s="252" t="s">
        <v>65</v>
      </c>
      <c r="AU7" s="252" t="s">
        <v>65</v>
      </c>
      <c r="AV7" s="252" t="s">
        <v>65</v>
      </c>
      <c r="AW7" s="252" t="s">
        <v>65</v>
      </c>
      <c r="AX7" s="269" t="s">
        <v>64</v>
      </c>
      <c r="AY7" s="252" t="s">
        <v>65</v>
      </c>
      <c r="AZ7" s="252"/>
      <c r="BA7" s="268" t="s">
        <v>65</v>
      </c>
      <c r="BB7" s="252" t="s">
        <v>64</v>
      </c>
      <c r="BC7" s="252"/>
      <c r="BD7" s="269" t="s">
        <v>64</v>
      </c>
      <c r="BE7" s="327" t="s">
        <v>65</v>
      </c>
      <c r="BF7" s="327" t="s">
        <v>65</v>
      </c>
    </row>
    <row r="8" spans="1:58" s="297" customFormat="1" x14ac:dyDescent="0.3">
      <c r="A8" s="304">
        <v>6</v>
      </c>
      <c r="B8" s="253" t="str">
        <f>SUBSTITUTE("Antigua and Barbuda","and","&amp;")</f>
        <v>Antigua &amp; Barbuda</v>
      </c>
      <c r="C8" s="253" t="s">
        <v>92</v>
      </c>
      <c r="D8" s="253" t="s">
        <v>93</v>
      </c>
      <c r="E8" s="305" t="s">
        <v>94</v>
      </c>
      <c r="F8" s="262" t="s">
        <v>64</v>
      </c>
      <c r="G8" s="252" t="s">
        <v>65</v>
      </c>
      <c r="H8" s="250" t="s">
        <v>65</v>
      </c>
      <c r="I8" s="278" t="s">
        <v>64</v>
      </c>
      <c r="J8" s="252" t="s">
        <v>64</v>
      </c>
      <c r="K8" s="252" t="s">
        <v>65</v>
      </c>
      <c r="L8" s="250" t="s">
        <v>65</v>
      </c>
      <c r="M8" s="264" t="s">
        <v>64</v>
      </c>
      <c r="N8" s="252" t="s">
        <v>64</v>
      </c>
      <c r="O8" s="250" t="s">
        <v>65</v>
      </c>
      <c r="P8" s="278" t="s">
        <v>64</v>
      </c>
      <c r="Q8" s="262" t="s">
        <v>64</v>
      </c>
      <c r="R8" s="252" t="s">
        <v>64</v>
      </c>
      <c r="S8" s="252" t="s">
        <v>65</v>
      </c>
      <c r="T8" s="252" t="s">
        <v>68</v>
      </c>
      <c r="U8" s="264" t="s">
        <v>64</v>
      </c>
      <c r="V8" s="252" t="s">
        <v>64</v>
      </c>
      <c r="W8" s="252" t="s">
        <v>64</v>
      </c>
      <c r="X8" s="252" t="s">
        <v>65</v>
      </c>
      <c r="Y8" s="252" t="s">
        <v>65</v>
      </c>
      <c r="Z8" s="278" t="s">
        <v>64</v>
      </c>
      <c r="AA8" s="252" t="s">
        <v>78</v>
      </c>
      <c r="AB8" s="252" t="s">
        <v>65</v>
      </c>
      <c r="AC8" s="252" t="s">
        <v>65</v>
      </c>
      <c r="AD8" s="252" t="s">
        <v>64</v>
      </c>
      <c r="AE8" s="252" t="s">
        <v>64</v>
      </c>
      <c r="AF8" s="252" t="s">
        <v>65</v>
      </c>
      <c r="AG8" s="264" t="s">
        <v>64</v>
      </c>
      <c r="AH8" s="262" t="s">
        <v>64</v>
      </c>
      <c r="AI8" s="252" t="s">
        <v>65</v>
      </c>
      <c r="AJ8" s="268" t="s">
        <v>64</v>
      </c>
      <c r="AK8" s="262" t="s">
        <v>64</v>
      </c>
      <c r="AL8" s="252" t="s">
        <v>64</v>
      </c>
      <c r="AM8" s="252" t="s">
        <v>65</v>
      </c>
      <c r="AN8" s="269" t="s">
        <v>64</v>
      </c>
      <c r="AO8" s="262" t="s">
        <v>64</v>
      </c>
      <c r="AP8" s="252" t="s">
        <v>65</v>
      </c>
      <c r="AQ8" s="252"/>
      <c r="AR8" s="268" t="s">
        <v>64</v>
      </c>
      <c r="AS8" s="262" t="s">
        <v>64</v>
      </c>
      <c r="AT8" s="252" t="s">
        <v>65</v>
      </c>
      <c r="AU8" s="252" t="s">
        <v>64</v>
      </c>
      <c r="AV8" s="252" t="s">
        <v>65</v>
      </c>
      <c r="AW8" s="252" t="s">
        <v>64</v>
      </c>
      <c r="AX8" s="269" t="s">
        <v>64</v>
      </c>
      <c r="AY8" s="262" t="s">
        <v>65</v>
      </c>
      <c r="AZ8" s="252"/>
      <c r="BA8" s="268" t="s">
        <v>65</v>
      </c>
      <c r="BB8" s="262" t="s">
        <v>65</v>
      </c>
      <c r="BC8" s="252"/>
      <c r="BD8" s="269" t="s">
        <v>65</v>
      </c>
      <c r="BE8" s="327" t="s">
        <v>65</v>
      </c>
      <c r="BF8" s="327" t="s">
        <v>65</v>
      </c>
    </row>
    <row r="9" spans="1:58" s="297" customFormat="1" x14ac:dyDescent="0.3">
      <c r="A9" s="304">
        <v>7</v>
      </c>
      <c r="B9" s="248" t="s">
        <v>95</v>
      </c>
      <c r="C9" s="248" t="s">
        <v>96</v>
      </c>
      <c r="D9" s="248" t="s">
        <v>93</v>
      </c>
      <c r="E9" s="290" t="s">
        <v>97</v>
      </c>
      <c r="F9" s="262" t="s">
        <v>64</v>
      </c>
      <c r="G9" s="252" t="s">
        <v>64</v>
      </c>
      <c r="H9" s="250" t="s">
        <v>65</v>
      </c>
      <c r="I9" s="278" t="s">
        <v>64</v>
      </c>
      <c r="J9" s="252" t="s">
        <v>64</v>
      </c>
      <c r="K9" s="252" t="s">
        <v>64</v>
      </c>
      <c r="L9" s="250" t="s">
        <v>64</v>
      </c>
      <c r="M9" s="264" t="s">
        <v>64</v>
      </c>
      <c r="N9" s="252" t="s">
        <v>64</v>
      </c>
      <c r="O9" s="250" t="s">
        <v>65</v>
      </c>
      <c r="P9" s="278" t="s">
        <v>64</v>
      </c>
      <c r="Q9" s="266" t="s">
        <v>64</v>
      </c>
      <c r="R9" s="251" t="s">
        <v>64</v>
      </c>
      <c r="S9" s="251" t="s">
        <v>64</v>
      </c>
      <c r="T9" s="251" t="s">
        <v>98</v>
      </c>
      <c r="U9" s="264" t="s">
        <v>64</v>
      </c>
      <c r="V9" s="252" t="s">
        <v>64</v>
      </c>
      <c r="W9" s="252" t="s">
        <v>65</v>
      </c>
      <c r="X9" s="252" t="s">
        <v>64</v>
      </c>
      <c r="Y9" s="252" t="s">
        <v>65</v>
      </c>
      <c r="Z9" s="278" t="s">
        <v>64</v>
      </c>
      <c r="AA9" s="252" t="s">
        <v>97</v>
      </c>
      <c r="AB9" s="252" t="s">
        <v>65</v>
      </c>
      <c r="AC9" s="252" t="s">
        <v>65</v>
      </c>
      <c r="AD9" s="252" t="s">
        <v>65</v>
      </c>
      <c r="AE9" s="252" t="s">
        <v>65</v>
      </c>
      <c r="AF9" s="252" t="s">
        <v>65</v>
      </c>
      <c r="AG9" s="264" t="s">
        <v>65</v>
      </c>
      <c r="AH9" s="262" t="s">
        <v>64</v>
      </c>
      <c r="AI9" s="250" t="s">
        <v>65</v>
      </c>
      <c r="AJ9" s="268" t="s">
        <v>64</v>
      </c>
      <c r="AK9" s="262" t="s">
        <v>65</v>
      </c>
      <c r="AL9" s="252" t="s">
        <v>65</v>
      </c>
      <c r="AM9" s="252" t="s">
        <v>65</v>
      </c>
      <c r="AN9" s="269" t="s">
        <v>65</v>
      </c>
      <c r="AO9" s="262" t="s">
        <v>65</v>
      </c>
      <c r="AP9" s="252" t="s">
        <v>65</v>
      </c>
      <c r="AQ9" s="252" t="s">
        <v>65</v>
      </c>
      <c r="AR9" s="268" t="s">
        <v>65</v>
      </c>
      <c r="AS9" s="315" t="s">
        <v>99</v>
      </c>
      <c r="AT9" s="314" t="s">
        <v>100</v>
      </c>
      <c r="AU9" s="314" t="s">
        <v>101</v>
      </c>
      <c r="AV9" s="252" t="s">
        <v>65</v>
      </c>
      <c r="AW9" s="314" t="s">
        <v>102</v>
      </c>
      <c r="AX9" s="269" t="s">
        <v>64</v>
      </c>
      <c r="AY9" s="262" t="s">
        <v>65</v>
      </c>
      <c r="AZ9" s="252"/>
      <c r="BA9" s="268" t="s">
        <v>65</v>
      </c>
      <c r="BB9" s="262" t="s">
        <v>65</v>
      </c>
      <c r="BC9" s="252"/>
      <c r="BD9" s="269" t="s">
        <v>65</v>
      </c>
      <c r="BE9" s="327" t="s">
        <v>65</v>
      </c>
      <c r="BF9" s="327" t="s">
        <v>65</v>
      </c>
    </row>
    <row r="10" spans="1:58" s="297" customFormat="1" x14ac:dyDescent="0.3">
      <c r="A10" s="304">
        <v>8</v>
      </c>
      <c r="B10" s="248" t="s">
        <v>103</v>
      </c>
      <c r="C10" s="248" t="s">
        <v>104</v>
      </c>
      <c r="D10" s="248" t="s">
        <v>71</v>
      </c>
      <c r="E10" s="290" t="s">
        <v>105</v>
      </c>
      <c r="F10" s="262" t="s">
        <v>64</v>
      </c>
      <c r="G10" s="252" t="s">
        <v>64</v>
      </c>
      <c r="H10" s="250" t="s">
        <v>65</v>
      </c>
      <c r="I10" s="278" t="s">
        <v>64</v>
      </c>
      <c r="J10" s="252" t="s">
        <v>64</v>
      </c>
      <c r="K10" s="252" t="s">
        <v>64</v>
      </c>
      <c r="L10" s="250" t="s">
        <v>65</v>
      </c>
      <c r="M10" s="264" t="s">
        <v>64</v>
      </c>
      <c r="N10" s="252" t="s">
        <v>64</v>
      </c>
      <c r="O10" s="250" t="s">
        <v>64</v>
      </c>
      <c r="P10" s="278" t="s">
        <v>64</v>
      </c>
      <c r="Q10" s="262" t="s">
        <v>64</v>
      </c>
      <c r="R10" s="252" t="s">
        <v>64</v>
      </c>
      <c r="S10" s="252" t="s">
        <v>65</v>
      </c>
      <c r="T10" s="252" t="s">
        <v>68</v>
      </c>
      <c r="U10" s="264" t="s">
        <v>64</v>
      </c>
      <c r="V10" s="252" t="s">
        <v>64</v>
      </c>
      <c r="W10" s="252" t="s">
        <v>64</v>
      </c>
      <c r="X10" s="252" t="s">
        <v>64</v>
      </c>
      <c r="Y10" s="252" t="s">
        <v>65</v>
      </c>
      <c r="Z10" s="278" t="s">
        <v>64</v>
      </c>
      <c r="AA10" s="252" t="s">
        <v>57</v>
      </c>
      <c r="AB10" s="252" t="s">
        <v>64</v>
      </c>
      <c r="AC10" s="252" t="s">
        <v>64</v>
      </c>
      <c r="AD10" s="252" t="s">
        <v>64</v>
      </c>
      <c r="AE10" s="252" t="s">
        <v>64</v>
      </c>
      <c r="AF10" s="252" t="s">
        <v>57</v>
      </c>
      <c r="AG10" s="264" t="s">
        <v>64</v>
      </c>
      <c r="AH10" s="262" t="s">
        <v>64</v>
      </c>
      <c r="AI10" s="252" t="s">
        <v>64</v>
      </c>
      <c r="AJ10" s="268" t="s">
        <v>64</v>
      </c>
      <c r="AK10" s="262" t="s">
        <v>65</v>
      </c>
      <c r="AL10" s="252" t="s">
        <v>65</v>
      </c>
      <c r="AM10" s="252" t="s">
        <v>65</v>
      </c>
      <c r="AN10" s="269" t="s">
        <v>64</v>
      </c>
      <c r="AO10" s="262" t="s">
        <v>64</v>
      </c>
      <c r="AP10" s="252" t="s">
        <v>65</v>
      </c>
      <c r="AQ10" s="252"/>
      <c r="AR10" s="268" t="s">
        <v>64</v>
      </c>
      <c r="AS10" s="262" t="s">
        <v>73</v>
      </c>
      <c r="AT10" s="252" t="s">
        <v>64</v>
      </c>
      <c r="AU10" s="252" t="s">
        <v>64</v>
      </c>
      <c r="AV10" s="252" t="s">
        <v>65</v>
      </c>
      <c r="AW10" s="252" t="s">
        <v>65</v>
      </c>
      <c r="AX10" s="269" t="s">
        <v>64</v>
      </c>
      <c r="AY10" s="262" t="s">
        <v>65</v>
      </c>
      <c r="AZ10" s="252"/>
      <c r="BA10" s="268" t="s">
        <v>65</v>
      </c>
      <c r="BB10" s="262" t="s">
        <v>64</v>
      </c>
      <c r="BC10" s="252"/>
      <c r="BD10" s="269" t="s">
        <v>64</v>
      </c>
      <c r="BE10" s="327" t="s">
        <v>65</v>
      </c>
      <c r="BF10" s="327" t="s">
        <v>65</v>
      </c>
    </row>
    <row r="11" spans="1:58" s="297" customFormat="1" x14ac:dyDescent="0.3">
      <c r="A11" s="304">
        <v>9</v>
      </c>
      <c r="B11" s="253" t="s">
        <v>106</v>
      </c>
      <c r="C11" s="253" t="s">
        <v>107</v>
      </c>
      <c r="D11" s="253" t="s">
        <v>93</v>
      </c>
      <c r="E11" s="305" t="s">
        <v>94</v>
      </c>
      <c r="F11" s="262" t="s">
        <v>64</v>
      </c>
      <c r="G11" s="252" t="s">
        <v>65</v>
      </c>
      <c r="H11" s="250" t="s">
        <v>65</v>
      </c>
      <c r="I11" s="278" t="s">
        <v>64</v>
      </c>
      <c r="J11" s="252" t="s">
        <v>64</v>
      </c>
      <c r="K11" s="252" t="s">
        <v>65</v>
      </c>
      <c r="L11" s="250" t="s">
        <v>65</v>
      </c>
      <c r="M11" s="264" t="s">
        <v>64</v>
      </c>
      <c r="N11" s="252" t="s">
        <v>64</v>
      </c>
      <c r="O11" s="250" t="s">
        <v>65</v>
      </c>
      <c r="P11" s="278" t="s">
        <v>64</v>
      </c>
      <c r="Q11" s="262" t="s">
        <v>64</v>
      </c>
      <c r="R11" s="252" t="s">
        <v>64</v>
      </c>
      <c r="S11" s="252" t="s">
        <v>65</v>
      </c>
      <c r="T11" s="252" t="s">
        <v>68</v>
      </c>
      <c r="U11" s="264" t="s">
        <v>64</v>
      </c>
      <c r="V11" s="252" t="s">
        <v>64</v>
      </c>
      <c r="W11" s="252" t="s">
        <v>64</v>
      </c>
      <c r="X11" s="252" t="s">
        <v>65</v>
      </c>
      <c r="Y11" s="252" t="s">
        <v>65</v>
      </c>
      <c r="Z11" s="278" t="s">
        <v>64</v>
      </c>
      <c r="AA11" s="252" t="s">
        <v>78</v>
      </c>
      <c r="AB11" s="252" t="s">
        <v>65</v>
      </c>
      <c r="AC11" s="252" t="s">
        <v>65</v>
      </c>
      <c r="AD11" s="252" t="s">
        <v>64</v>
      </c>
      <c r="AE11" s="252" t="s">
        <v>64</v>
      </c>
      <c r="AF11" s="252" t="s">
        <v>65</v>
      </c>
      <c r="AG11" s="264" t="s">
        <v>64</v>
      </c>
      <c r="AH11" s="262" t="s">
        <v>64</v>
      </c>
      <c r="AI11" s="252" t="s">
        <v>65</v>
      </c>
      <c r="AJ11" s="268" t="s">
        <v>64</v>
      </c>
      <c r="AK11" s="262" t="s">
        <v>64</v>
      </c>
      <c r="AL11" s="252" t="s">
        <v>64</v>
      </c>
      <c r="AM11" s="252" t="s">
        <v>65</v>
      </c>
      <c r="AN11" s="269" t="s">
        <v>64</v>
      </c>
      <c r="AO11" s="262" t="s">
        <v>64</v>
      </c>
      <c r="AP11" s="252" t="s">
        <v>65</v>
      </c>
      <c r="AQ11" s="252"/>
      <c r="AR11" s="268" t="s">
        <v>64</v>
      </c>
      <c r="AS11" s="262" t="s">
        <v>64</v>
      </c>
      <c r="AT11" s="252" t="s">
        <v>65</v>
      </c>
      <c r="AU11" s="252" t="s">
        <v>64</v>
      </c>
      <c r="AV11" s="252" t="s">
        <v>65</v>
      </c>
      <c r="AW11" s="252" t="s">
        <v>64</v>
      </c>
      <c r="AX11" s="269" t="s">
        <v>64</v>
      </c>
      <c r="AY11" s="262" t="s">
        <v>65</v>
      </c>
      <c r="AZ11" s="252"/>
      <c r="BA11" s="268" t="s">
        <v>65</v>
      </c>
      <c r="BB11" s="262" t="s">
        <v>65</v>
      </c>
      <c r="BC11" s="252"/>
      <c r="BD11" s="269" t="s">
        <v>65</v>
      </c>
      <c r="BE11" s="327" t="s">
        <v>65</v>
      </c>
      <c r="BF11" s="327" t="s">
        <v>65</v>
      </c>
    </row>
    <row r="12" spans="1:58" s="297" customFormat="1" x14ac:dyDescent="0.3">
      <c r="A12" s="304">
        <v>10</v>
      </c>
      <c r="B12" s="248" t="s">
        <v>108</v>
      </c>
      <c r="C12" s="248" t="s">
        <v>109</v>
      </c>
      <c r="D12" s="248" t="s">
        <v>82</v>
      </c>
      <c r="E12" s="290" t="s">
        <v>97</v>
      </c>
      <c r="F12" s="262" t="s">
        <v>64</v>
      </c>
      <c r="G12" s="252" t="s">
        <v>64</v>
      </c>
      <c r="H12" s="250" t="s">
        <v>65</v>
      </c>
      <c r="I12" s="278" t="s">
        <v>64</v>
      </c>
      <c r="J12" s="252" t="s">
        <v>64</v>
      </c>
      <c r="K12" s="252" t="s">
        <v>65</v>
      </c>
      <c r="L12" s="250" t="s">
        <v>65</v>
      </c>
      <c r="M12" s="264" t="s">
        <v>64</v>
      </c>
      <c r="N12" s="252" t="s">
        <v>64</v>
      </c>
      <c r="O12" s="250" t="s">
        <v>65</v>
      </c>
      <c r="P12" s="278" t="s">
        <v>64</v>
      </c>
      <c r="Q12" s="266" t="s">
        <v>64</v>
      </c>
      <c r="R12" s="251" t="s">
        <v>64</v>
      </c>
      <c r="S12" s="251" t="s">
        <v>64</v>
      </c>
      <c r="T12" s="251" t="s">
        <v>65</v>
      </c>
      <c r="U12" s="264" t="s">
        <v>64</v>
      </c>
      <c r="V12" s="252" t="s">
        <v>64</v>
      </c>
      <c r="W12" s="252" t="s">
        <v>64</v>
      </c>
      <c r="X12" s="252" t="s">
        <v>64</v>
      </c>
      <c r="Y12" s="252" t="s">
        <v>64</v>
      </c>
      <c r="Z12" s="278" t="s">
        <v>64</v>
      </c>
      <c r="AA12" s="252" t="s">
        <v>78</v>
      </c>
      <c r="AB12" s="252" t="s">
        <v>64</v>
      </c>
      <c r="AC12" s="252" t="s">
        <v>65</v>
      </c>
      <c r="AD12" s="252" t="s">
        <v>65</v>
      </c>
      <c r="AE12" s="252" t="s">
        <v>65</v>
      </c>
      <c r="AF12" s="252" t="s">
        <v>65</v>
      </c>
      <c r="AG12" s="264" t="s">
        <v>64</v>
      </c>
      <c r="AH12" s="262" t="s">
        <v>64</v>
      </c>
      <c r="AI12" s="250" t="s">
        <v>64</v>
      </c>
      <c r="AJ12" s="268" t="s">
        <v>64</v>
      </c>
      <c r="AK12" s="262" t="s">
        <v>64</v>
      </c>
      <c r="AL12" s="252" t="s">
        <v>64</v>
      </c>
      <c r="AM12" s="252" t="s">
        <v>65</v>
      </c>
      <c r="AN12" s="269" t="s">
        <v>64</v>
      </c>
      <c r="AO12" s="262" t="s">
        <v>66</v>
      </c>
      <c r="AP12" s="252" t="s">
        <v>65</v>
      </c>
      <c r="AQ12" s="252" t="s">
        <v>65</v>
      </c>
      <c r="AR12" s="268" t="s">
        <v>64</v>
      </c>
      <c r="AS12" s="262" t="s">
        <v>111</v>
      </c>
      <c r="AT12" s="252" t="s">
        <v>112</v>
      </c>
      <c r="AU12" s="252" t="s">
        <v>65</v>
      </c>
      <c r="AV12" s="252" t="s">
        <v>65</v>
      </c>
      <c r="AW12" s="252" t="s">
        <v>113</v>
      </c>
      <c r="AX12" s="269" t="s">
        <v>64</v>
      </c>
      <c r="AY12" s="262" t="s">
        <v>64</v>
      </c>
      <c r="AZ12" s="252"/>
      <c r="BA12" s="268" t="s">
        <v>64</v>
      </c>
      <c r="BB12" s="262" t="s">
        <v>64</v>
      </c>
      <c r="BC12" s="252"/>
      <c r="BD12" s="269" t="s">
        <v>64</v>
      </c>
      <c r="BE12" s="327" t="s">
        <v>65</v>
      </c>
      <c r="BF12" s="327" t="s">
        <v>65</v>
      </c>
    </row>
    <row r="13" spans="1:58" s="297" customFormat="1" x14ac:dyDescent="0.3">
      <c r="A13" s="304">
        <v>11</v>
      </c>
      <c r="B13" s="248" t="s">
        <v>114</v>
      </c>
      <c r="C13" s="248" t="s">
        <v>115</v>
      </c>
      <c r="D13" s="248" t="s">
        <v>71</v>
      </c>
      <c r="E13" s="290" t="s">
        <v>97</v>
      </c>
      <c r="F13" s="262" t="s">
        <v>64</v>
      </c>
      <c r="G13" s="252" t="s">
        <v>64</v>
      </c>
      <c r="H13" s="250" t="s">
        <v>65</v>
      </c>
      <c r="I13" s="278" t="s">
        <v>64</v>
      </c>
      <c r="J13" s="252" t="s">
        <v>64</v>
      </c>
      <c r="K13" s="252" t="s">
        <v>64</v>
      </c>
      <c r="L13" s="250" t="s">
        <v>65</v>
      </c>
      <c r="M13" s="264" t="s">
        <v>64</v>
      </c>
      <c r="N13" s="252" t="s">
        <v>64</v>
      </c>
      <c r="O13" s="250" t="s">
        <v>64</v>
      </c>
      <c r="P13" s="278" t="s">
        <v>64</v>
      </c>
      <c r="Q13" s="266" t="s">
        <v>64</v>
      </c>
      <c r="R13" s="251" t="s">
        <v>64</v>
      </c>
      <c r="S13" s="251" t="s">
        <v>64</v>
      </c>
      <c r="T13" s="251" t="s">
        <v>68</v>
      </c>
      <c r="U13" s="264" t="s">
        <v>64</v>
      </c>
      <c r="V13" s="252" t="s">
        <v>64</v>
      </c>
      <c r="W13" s="252" t="s">
        <v>64</v>
      </c>
      <c r="X13" s="252" t="s">
        <v>65</v>
      </c>
      <c r="Y13" s="252" t="s">
        <v>65</v>
      </c>
      <c r="Z13" s="278" t="s">
        <v>64</v>
      </c>
      <c r="AA13" s="252" t="s">
        <v>78</v>
      </c>
      <c r="AB13" s="252" t="s">
        <v>65</v>
      </c>
      <c r="AC13" s="252" t="s">
        <v>65</v>
      </c>
      <c r="AD13" s="252" t="s">
        <v>64</v>
      </c>
      <c r="AE13" s="252" t="s">
        <v>64</v>
      </c>
      <c r="AF13" s="252" t="s">
        <v>65</v>
      </c>
      <c r="AG13" s="264" t="s">
        <v>64</v>
      </c>
      <c r="AH13" s="262" t="s">
        <v>64</v>
      </c>
      <c r="AI13" s="250" t="s">
        <v>64</v>
      </c>
      <c r="AJ13" s="268" t="s">
        <v>64</v>
      </c>
      <c r="AK13" s="262" t="s">
        <v>64</v>
      </c>
      <c r="AL13" s="252" t="s">
        <v>64</v>
      </c>
      <c r="AM13" s="252" t="s">
        <v>65</v>
      </c>
      <c r="AN13" s="269" t="s">
        <v>64</v>
      </c>
      <c r="AO13" s="262" t="s">
        <v>64</v>
      </c>
      <c r="AP13" s="252" t="s">
        <v>65</v>
      </c>
      <c r="AQ13" s="252" t="s">
        <v>116</v>
      </c>
      <c r="AR13" s="268" t="s">
        <v>64</v>
      </c>
      <c r="AS13" s="262" t="s">
        <v>65</v>
      </c>
      <c r="AT13" s="252" t="s">
        <v>117</v>
      </c>
      <c r="AU13" s="252" t="s">
        <v>118</v>
      </c>
      <c r="AV13" s="252" t="s">
        <v>65</v>
      </c>
      <c r="AW13" s="252" t="s">
        <v>119</v>
      </c>
      <c r="AX13" s="269" t="s">
        <v>64</v>
      </c>
      <c r="AY13" s="262" t="s">
        <v>65</v>
      </c>
      <c r="AZ13" s="252"/>
      <c r="BA13" s="268" t="s">
        <v>65</v>
      </c>
      <c r="BB13" s="262" t="s">
        <v>64</v>
      </c>
      <c r="BC13" s="252"/>
      <c r="BD13" s="269" t="s">
        <v>64</v>
      </c>
      <c r="BE13" s="327" t="s">
        <v>64</v>
      </c>
      <c r="BF13" s="327" t="s">
        <v>65</v>
      </c>
    </row>
    <row r="14" spans="1:58" s="297" customFormat="1" x14ac:dyDescent="0.3">
      <c r="A14" s="304">
        <v>12</v>
      </c>
      <c r="B14" s="248" t="s">
        <v>120</v>
      </c>
      <c r="C14" s="248" t="s">
        <v>121</v>
      </c>
      <c r="D14" s="248" t="s">
        <v>62</v>
      </c>
      <c r="E14" s="290" t="s">
        <v>105</v>
      </c>
      <c r="F14" s="262" t="s">
        <v>64</v>
      </c>
      <c r="G14" s="252" t="s">
        <v>64</v>
      </c>
      <c r="H14" s="250" t="s">
        <v>65</v>
      </c>
      <c r="I14" s="278" t="s">
        <v>64</v>
      </c>
      <c r="J14" s="252" t="s">
        <v>64</v>
      </c>
      <c r="K14" s="252" t="s">
        <v>64</v>
      </c>
      <c r="L14" s="250" t="s">
        <v>65</v>
      </c>
      <c r="M14" s="264" t="s">
        <v>64</v>
      </c>
      <c r="N14" s="252" t="s">
        <v>64</v>
      </c>
      <c r="O14" s="250" t="s">
        <v>64</v>
      </c>
      <c r="P14" s="278" t="s">
        <v>64</v>
      </c>
      <c r="Q14" s="262" t="s">
        <v>64</v>
      </c>
      <c r="R14" s="252" t="s">
        <v>64</v>
      </c>
      <c r="S14" s="252" t="s">
        <v>65</v>
      </c>
      <c r="T14" s="252" t="s">
        <v>68</v>
      </c>
      <c r="U14" s="264" t="s">
        <v>64</v>
      </c>
      <c r="V14" s="252" t="s">
        <v>64</v>
      </c>
      <c r="W14" s="252" t="s">
        <v>64</v>
      </c>
      <c r="X14" s="252" t="s">
        <v>64</v>
      </c>
      <c r="Y14" s="252" t="s">
        <v>65</v>
      </c>
      <c r="Z14" s="278" t="s">
        <v>64</v>
      </c>
      <c r="AA14" s="252" t="s">
        <v>57</v>
      </c>
      <c r="AB14" s="252" t="s">
        <v>64</v>
      </c>
      <c r="AC14" s="252" t="s">
        <v>64</v>
      </c>
      <c r="AD14" s="252" t="s">
        <v>64</v>
      </c>
      <c r="AE14" s="252" t="s">
        <v>64</v>
      </c>
      <c r="AF14" s="252" t="s">
        <v>57</v>
      </c>
      <c r="AG14" s="264" t="s">
        <v>64</v>
      </c>
      <c r="AH14" s="262" t="s">
        <v>64</v>
      </c>
      <c r="AI14" s="252" t="s">
        <v>64</v>
      </c>
      <c r="AJ14" s="268" t="s">
        <v>64</v>
      </c>
      <c r="AK14" s="262" t="s">
        <v>65</v>
      </c>
      <c r="AL14" s="252" t="s">
        <v>65</v>
      </c>
      <c r="AM14" s="252" t="s">
        <v>65</v>
      </c>
      <c r="AN14" s="269" t="s">
        <v>64</v>
      </c>
      <c r="AO14" s="262" t="s">
        <v>64</v>
      </c>
      <c r="AP14" s="252" t="s">
        <v>65</v>
      </c>
      <c r="AQ14" s="252"/>
      <c r="AR14" s="268" t="s">
        <v>64</v>
      </c>
      <c r="AS14" s="262" t="s">
        <v>73</v>
      </c>
      <c r="AT14" s="252" t="s">
        <v>64</v>
      </c>
      <c r="AU14" s="252" t="s">
        <v>64</v>
      </c>
      <c r="AV14" s="252" t="s">
        <v>65</v>
      </c>
      <c r="AW14" s="252" t="s">
        <v>65</v>
      </c>
      <c r="AX14" s="269" t="s">
        <v>64</v>
      </c>
      <c r="AY14" s="262" t="s">
        <v>65</v>
      </c>
      <c r="AZ14" s="252"/>
      <c r="BA14" s="268" t="s">
        <v>65</v>
      </c>
      <c r="BB14" s="262" t="s">
        <v>64</v>
      </c>
      <c r="BC14" s="252"/>
      <c r="BD14" s="269" t="s">
        <v>64</v>
      </c>
      <c r="BE14" s="327" t="s">
        <v>65</v>
      </c>
      <c r="BF14" s="327" t="s">
        <v>65</v>
      </c>
    </row>
    <row r="15" spans="1:58" s="297" customFormat="1" x14ac:dyDescent="0.3">
      <c r="A15" s="304">
        <v>13</v>
      </c>
      <c r="B15" s="253" t="s">
        <v>122</v>
      </c>
      <c r="C15" s="253" t="s">
        <v>123</v>
      </c>
      <c r="D15" s="253" t="s">
        <v>93</v>
      </c>
      <c r="E15" s="305" t="s">
        <v>94</v>
      </c>
      <c r="F15" s="262" t="s">
        <v>64</v>
      </c>
      <c r="G15" s="252" t="s">
        <v>65</v>
      </c>
      <c r="H15" s="250" t="s">
        <v>65</v>
      </c>
      <c r="I15" s="278" t="s">
        <v>64</v>
      </c>
      <c r="J15" s="252" t="s">
        <v>64</v>
      </c>
      <c r="K15" s="252" t="s">
        <v>65</v>
      </c>
      <c r="L15" s="250" t="s">
        <v>65</v>
      </c>
      <c r="M15" s="264" t="s">
        <v>64</v>
      </c>
      <c r="N15" s="252" t="s">
        <v>64</v>
      </c>
      <c r="O15" s="250" t="s">
        <v>65</v>
      </c>
      <c r="P15" s="278" t="s">
        <v>64</v>
      </c>
      <c r="Q15" s="262" t="s">
        <v>64</v>
      </c>
      <c r="R15" s="252" t="s">
        <v>64</v>
      </c>
      <c r="S15" s="252" t="s">
        <v>65</v>
      </c>
      <c r="T15" s="252" t="s">
        <v>68</v>
      </c>
      <c r="U15" s="264" t="s">
        <v>64</v>
      </c>
      <c r="V15" s="252" t="s">
        <v>64</v>
      </c>
      <c r="W15" s="252" t="s">
        <v>64</v>
      </c>
      <c r="X15" s="252" t="s">
        <v>65</v>
      </c>
      <c r="Y15" s="252" t="s">
        <v>65</v>
      </c>
      <c r="Z15" s="278" t="s">
        <v>64</v>
      </c>
      <c r="AA15" s="252" t="s">
        <v>78</v>
      </c>
      <c r="AB15" s="252" t="s">
        <v>65</v>
      </c>
      <c r="AC15" s="252" t="s">
        <v>65</v>
      </c>
      <c r="AD15" s="252" t="s">
        <v>64</v>
      </c>
      <c r="AE15" s="252" t="s">
        <v>64</v>
      </c>
      <c r="AF15" s="252" t="s">
        <v>65</v>
      </c>
      <c r="AG15" s="264" t="s">
        <v>64</v>
      </c>
      <c r="AH15" s="262" t="s">
        <v>64</v>
      </c>
      <c r="AI15" s="252" t="s">
        <v>65</v>
      </c>
      <c r="AJ15" s="268" t="s">
        <v>64</v>
      </c>
      <c r="AK15" s="262" t="s">
        <v>64</v>
      </c>
      <c r="AL15" s="252" t="s">
        <v>64</v>
      </c>
      <c r="AM15" s="252" t="s">
        <v>65</v>
      </c>
      <c r="AN15" s="269" t="s">
        <v>64</v>
      </c>
      <c r="AO15" s="262" t="s">
        <v>64</v>
      </c>
      <c r="AP15" s="252" t="s">
        <v>65</v>
      </c>
      <c r="AQ15" s="252"/>
      <c r="AR15" s="268" t="s">
        <v>64</v>
      </c>
      <c r="AS15" s="262" t="s">
        <v>64</v>
      </c>
      <c r="AT15" s="252" t="s">
        <v>65</v>
      </c>
      <c r="AU15" s="252" t="s">
        <v>64</v>
      </c>
      <c r="AV15" s="252" t="s">
        <v>65</v>
      </c>
      <c r="AW15" s="252" t="s">
        <v>64</v>
      </c>
      <c r="AX15" s="269" t="s">
        <v>64</v>
      </c>
      <c r="AY15" s="262" t="s">
        <v>65</v>
      </c>
      <c r="AZ15" s="252"/>
      <c r="BA15" s="268" t="s">
        <v>65</v>
      </c>
      <c r="BB15" s="262" t="s">
        <v>65</v>
      </c>
      <c r="BC15" s="252"/>
      <c r="BD15" s="269" t="s">
        <v>65</v>
      </c>
      <c r="BE15" s="327" t="s">
        <v>65</v>
      </c>
      <c r="BF15" s="327" t="s">
        <v>65</v>
      </c>
    </row>
    <row r="16" spans="1:58" s="297" customFormat="1" x14ac:dyDescent="0.3">
      <c r="A16" s="304">
        <v>14</v>
      </c>
      <c r="B16" s="248" t="s">
        <v>124</v>
      </c>
      <c r="C16" s="248" t="s">
        <v>125</v>
      </c>
      <c r="D16" s="248" t="s">
        <v>126</v>
      </c>
      <c r="E16" s="290" t="s">
        <v>77</v>
      </c>
      <c r="F16" s="262" t="s">
        <v>64</v>
      </c>
      <c r="G16" s="252" t="s">
        <v>65</v>
      </c>
      <c r="H16" s="250" t="s">
        <v>65</v>
      </c>
      <c r="I16" s="278" t="s">
        <v>64</v>
      </c>
      <c r="J16" s="252" t="s">
        <v>64</v>
      </c>
      <c r="K16" s="252" t="s">
        <v>66</v>
      </c>
      <c r="L16" s="250" t="s">
        <v>65</v>
      </c>
      <c r="M16" s="264" t="s">
        <v>64</v>
      </c>
      <c r="N16" s="252" t="s">
        <v>64</v>
      </c>
      <c r="O16" s="250" t="s">
        <v>65</v>
      </c>
      <c r="P16" s="278" t="s">
        <v>64</v>
      </c>
      <c r="Q16" s="262" t="s">
        <v>64</v>
      </c>
      <c r="R16" s="252" t="s">
        <v>64</v>
      </c>
      <c r="S16" s="252" t="s">
        <v>64</v>
      </c>
      <c r="T16" s="252" t="s">
        <v>68</v>
      </c>
      <c r="U16" s="264" t="s">
        <v>64</v>
      </c>
      <c r="V16" s="252" t="s">
        <v>64</v>
      </c>
      <c r="W16" s="252" t="s">
        <v>64</v>
      </c>
      <c r="X16" s="252" t="s">
        <v>65</v>
      </c>
      <c r="Y16" s="252" t="s">
        <v>65</v>
      </c>
      <c r="Z16" s="278" t="s">
        <v>64</v>
      </c>
      <c r="AA16" s="252" t="s">
        <v>78</v>
      </c>
      <c r="AB16" s="252" t="s">
        <v>65</v>
      </c>
      <c r="AC16" s="252" t="s">
        <v>65</v>
      </c>
      <c r="AD16" s="252" t="s">
        <v>65</v>
      </c>
      <c r="AE16" s="252" t="s">
        <v>64</v>
      </c>
      <c r="AF16" s="252" t="s">
        <v>65</v>
      </c>
      <c r="AG16" s="264" t="s">
        <v>65</v>
      </c>
      <c r="AH16" s="252" t="s">
        <v>64</v>
      </c>
      <c r="AI16" s="252" t="s">
        <v>65</v>
      </c>
      <c r="AJ16" s="268" t="s">
        <v>64</v>
      </c>
      <c r="AK16" s="252" t="s">
        <v>64</v>
      </c>
      <c r="AL16" s="252" t="s">
        <v>64</v>
      </c>
      <c r="AM16" s="252" t="s">
        <v>65</v>
      </c>
      <c r="AN16" s="269" t="s">
        <v>64</v>
      </c>
      <c r="AO16" s="252" t="s">
        <v>64</v>
      </c>
      <c r="AP16" s="252" t="s">
        <v>65</v>
      </c>
      <c r="AQ16" s="252" t="s">
        <v>68</v>
      </c>
      <c r="AR16" s="268" t="s">
        <v>64</v>
      </c>
      <c r="AS16" s="252" t="s">
        <v>65</v>
      </c>
      <c r="AT16" s="252" t="s">
        <v>79</v>
      </c>
      <c r="AU16" s="252" t="s">
        <v>65</v>
      </c>
      <c r="AV16" s="252" t="s">
        <v>65</v>
      </c>
      <c r="AW16" s="252" t="s">
        <v>65</v>
      </c>
      <c r="AX16" s="269" t="s">
        <v>64</v>
      </c>
      <c r="AY16" s="252" t="s">
        <v>65</v>
      </c>
      <c r="AZ16" s="252"/>
      <c r="BA16" s="268" t="s">
        <v>65</v>
      </c>
      <c r="BB16" s="252" t="s">
        <v>64</v>
      </c>
      <c r="BC16" s="252"/>
      <c r="BD16" s="269" t="s">
        <v>64</v>
      </c>
      <c r="BE16" s="327" t="s">
        <v>65</v>
      </c>
      <c r="BF16" s="327" t="s">
        <v>65</v>
      </c>
    </row>
    <row r="17" spans="1:58" s="297" customFormat="1" x14ac:dyDescent="0.3">
      <c r="A17" s="304">
        <v>15</v>
      </c>
      <c r="B17" s="248" t="s">
        <v>127</v>
      </c>
      <c r="C17" s="248" t="s">
        <v>128</v>
      </c>
      <c r="D17" s="248" t="s">
        <v>62</v>
      </c>
      <c r="E17" s="290" t="s">
        <v>129</v>
      </c>
      <c r="F17" s="252" t="s">
        <v>64</v>
      </c>
      <c r="G17" s="252" t="s">
        <v>65</v>
      </c>
      <c r="H17" s="252" t="s">
        <v>65</v>
      </c>
      <c r="I17" s="278" t="s">
        <v>64</v>
      </c>
      <c r="J17" s="252" t="s">
        <v>64</v>
      </c>
      <c r="K17" s="252" t="s">
        <v>64</v>
      </c>
      <c r="L17" s="252" t="s">
        <v>64</v>
      </c>
      <c r="M17" s="264" t="s">
        <v>64</v>
      </c>
      <c r="N17" s="252" t="s">
        <v>64</v>
      </c>
      <c r="O17" s="252" t="s">
        <v>65</v>
      </c>
      <c r="P17" s="278" t="s">
        <v>64</v>
      </c>
      <c r="Q17" s="252" t="s">
        <v>64</v>
      </c>
      <c r="R17" s="252" t="s">
        <v>64</v>
      </c>
      <c r="S17" s="252" t="s">
        <v>64</v>
      </c>
      <c r="T17" s="252" t="s">
        <v>68</v>
      </c>
      <c r="U17" s="264" t="s">
        <v>64</v>
      </c>
      <c r="V17" s="252" t="s">
        <v>64</v>
      </c>
      <c r="W17" s="252" t="s">
        <v>64</v>
      </c>
      <c r="X17" s="252" t="s">
        <v>64</v>
      </c>
      <c r="Y17" s="252" t="s">
        <v>65</v>
      </c>
      <c r="Z17" s="278" t="s">
        <v>64</v>
      </c>
      <c r="AA17" s="252" t="s">
        <v>78</v>
      </c>
      <c r="AB17" s="252" t="s">
        <v>64</v>
      </c>
      <c r="AC17" s="252" t="s">
        <v>64</v>
      </c>
      <c r="AD17" s="252" t="s">
        <v>64</v>
      </c>
      <c r="AE17" s="252" t="s">
        <v>64</v>
      </c>
      <c r="AF17" s="252" t="s">
        <v>65</v>
      </c>
      <c r="AG17" s="264" t="s">
        <v>64</v>
      </c>
      <c r="AH17" s="262" t="s">
        <v>64</v>
      </c>
      <c r="AI17" s="250" t="s">
        <v>65</v>
      </c>
      <c r="AJ17" s="268" t="s">
        <v>64</v>
      </c>
      <c r="AK17" s="252" t="s">
        <v>64</v>
      </c>
      <c r="AL17" s="252" t="s">
        <v>64</v>
      </c>
      <c r="AM17" s="252" t="s">
        <v>65</v>
      </c>
      <c r="AN17" s="269" t="s">
        <v>64</v>
      </c>
      <c r="AO17" s="252" t="s">
        <v>64</v>
      </c>
      <c r="AP17" s="252" t="s">
        <v>64</v>
      </c>
      <c r="AQ17" s="252" t="s">
        <v>130</v>
      </c>
      <c r="AR17" s="268" t="s">
        <v>64</v>
      </c>
      <c r="AS17" s="252" t="s">
        <v>131</v>
      </c>
      <c r="AT17" s="252" t="s">
        <v>65</v>
      </c>
      <c r="AU17" s="252" t="s">
        <v>65</v>
      </c>
      <c r="AV17" s="252" t="s">
        <v>65</v>
      </c>
      <c r="AW17" s="252" t="s">
        <v>132</v>
      </c>
      <c r="AX17" s="269" t="s">
        <v>64</v>
      </c>
      <c r="AY17" s="252" t="s">
        <v>65</v>
      </c>
      <c r="AZ17" s="252"/>
      <c r="BA17" s="268" t="s">
        <v>65</v>
      </c>
      <c r="BB17" s="252" t="s">
        <v>64</v>
      </c>
      <c r="BC17" s="252"/>
      <c r="BD17" s="269" t="s">
        <v>64</v>
      </c>
      <c r="BE17" s="327" t="s">
        <v>65</v>
      </c>
      <c r="BF17" s="327" t="s">
        <v>65</v>
      </c>
    </row>
    <row r="18" spans="1:58" s="297" customFormat="1" x14ac:dyDescent="0.3">
      <c r="A18" s="304">
        <v>16</v>
      </c>
      <c r="B18" s="253" t="s">
        <v>133</v>
      </c>
      <c r="C18" s="253" t="s">
        <v>134</v>
      </c>
      <c r="D18" s="253" t="s">
        <v>93</v>
      </c>
      <c r="E18" s="305" t="s">
        <v>94</v>
      </c>
      <c r="F18" s="262" t="s">
        <v>64</v>
      </c>
      <c r="G18" s="252" t="s">
        <v>65</v>
      </c>
      <c r="H18" s="250" t="s">
        <v>65</v>
      </c>
      <c r="I18" s="278" t="s">
        <v>64</v>
      </c>
      <c r="J18" s="252" t="s">
        <v>64</v>
      </c>
      <c r="K18" s="252" t="s">
        <v>65</v>
      </c>
      <c r="L18" s="250" t="s">
        <v>65</v>
      </c>
      <c r="M18" s="264" t="s">
        <v>64</v>
      </c>
      <c r="N18" s="252" t="s">
        <v>64</v>
      </c>
      <c r="O18" s="250" t="s">
        <v>65</v>
      </c>
      <c r="P18" s="278" t="s">
        <v>64</v>
      </c>
      <c r="Q18" s="262" t="s">
        <v>64</v>
      </c>
      <c r="R18" s="252" t="s">
        <v>64</v>
      </c>
      <c r="S18" s="252" t="s">
        <v>65</v>
      </c>
      <c r="T18" s="252" t="s">
        <v>68</v>
      </c>
      <c r="U18" s="264" t="s">
        <v>64</v>
      </c>
      <c r="V18" s="252" t="s">
        <v>64</v>
      </c>
      <c r="W18" s="252" t="s">
        <v>64</v>
      </c>
      <c r="X18" s="252" t="s">
        <v>65</v>
      </c>
      <c r="Y18" s="252" t="s">
        <v>65</v>
      </c>
      <c r="Z18" s="278" t="s">
        <v>64</v>
      </c>
      <c r="AA18" s="252" t="s">
        <v>78</v>
      </c>
      <c r="AB18" s="252" t="s">
        <v>65</v>
      </c>
      <c r="AC18" s="252" t="s">
        <v>65</v>
      </c>
      <c r="AD18" s="252" t="s">
        <v>64</v>
      </c>
      <c r="AE18" s="252" t="s">
        <v>64</v>
      </c>
      <c r="AF18" s="252" t="s">
        <v>65</v>
      </c>
      <c r="AG18" s="264" t="s">
        <v>64</v>
      </c>
      <c r="AH18" s="262" t="s">
        <v>64</v>
      </c>
      <c r="AI18" s="252" t="s">
        <v>65</v>
      </c>
      <c r="AJ18" s="268" t="s">
        <v>64</v>
      </c>
      <c r="AK18" s="262" t="s">
        <v>64</v>
      </c>
      <c r="AL18" s="252" t="s">
        <v>64</v>
      </c>
      <c r="AM18" s="252" t="s">
        <v>65</v>
      </c>
      <c r="AN18" s="269" t="s">
        <v>64</v>
      </c>
      <c r="AO18" s="262" t="s">
        <v>64</v>
      </c>
      <c r="AP18" s="252" t="s">
        <v>65</v>
      </c>
      <c r="AQ18" s="252"/>
      <c r="AR18" s="268" t="s">
        <v>64</v>
      </c>
      <c r="AS18" s="262" t="s">
        <v>64</v>
      </c>
      <c r="AT18" s="252" t="s">
        <v>65</v>
      </c>
      <c r="AU18" s="252" t="s">
        <v>64</v>
      </c>
      <c r="AV18" s="252" t="s">
        <v>65</v>
      </c>
      <c r="AW18" s="252" t="s">
        <v>64</v>
      </c>
      <c r="AX18" s="269" t="s">
        <v>64</v>
      </c>
      <c r="AY18" s="262" t="s">
        <v>65</v>
      </c>
      <c r="AZ18" s="252"/>
      <c r="BA18" s="268" t="s">
        <v>65</v>
      </c>
      <c r="BB18" s="262" t="s">
        <v>65</v>
      </c>
      <c r="BC18" s="252"/>
      <c r="BD18" s="269" t="s">
        <v>65</v>
      </c>
      <c r="BE18" s="327" t="s">
        <v>65</v>
      </c>
      <c r="BF18" s="327" t="s">
        <v>65</v>
      </c>
    </row>
    <row r="19" spans="1:58" s="297" customFormat="1" x14ac:dyDescent="0.3">
      <c r="A19" s="304">
        <v>17</v>
      </c>
      <c r="B19" s="248" t="s">
        <v>135</v>
      </c>
      <c r="C19" s="248" t="s">
        <v>136</v>
      </c>
      <c r="D19" s="248" t="s">
        <v>71</v>
      </c>
      <c r="E19" s="290" t="s">
        <v>105</v>
      </c>
      <c r="F19" s="262" t="s">
        <v>64</v>
      </c>
      <c r="G19" s="252" t="s">
        <v>64</v>
      </c>
      <c r="H19" s="250" t="s">
        <v>65</v>
      </c>
      <c r="I19" s="278" t="s">
        <v>64</v>
      </c>
      <c r="J19" s="252" t="s">
        <v>64</v>
      </c>
      <c r="K19" s="252" t="s">
        <v>64</v>
      </c>
      <c r="L19" s="250" t="s">
        <v>65</v>
      </c>
      <c r="M19" s="264" t="s">
        <v>64</v>
      </c>
      <c r="N19" s="252" t="s">
        <v>64</v>
      </c>
      <c r="O19" s="250" t="s">
        <v>64</v>
      </c>
      <c r="P19" s="278" t="s">
        <v>64</v>
      </c>
      <c r="Q19" s="262" t="s">
        <v>64</v>
      </c>
      <c r="R19" s="252" t="s">
        <v>64</v>
      </c>
      <c r="S19" s="252" t="s">
        <v>65</v>
      </c>
      <c r="T19" s="252" t="s">
        <v>68</v>
      </c>
      <c r="U19" s="264" t="s">
        <v>64</v>
      </c>
      <c r="V19" s="252" t="s">
        <v>64</v>
      </c>
      <c r="W19" s="252" t="s">
        <v>64</v>
      </c>
      <c r="X19" s="252" t="s">
        <v>64</v>
      </c>
      <c r="Y19" s="252" t="s">
        <v>65</v>
      </c>
      <c r="Z19" s="278" t="s">
        <v>64</v>
      </c>
      <c r="AA19" s="252" t="s">
        <v>57</v>
      </c>
      <c r="AB19" s="252" t="s">
        <v>64</v>
      </c>
      <c r="AC19" s="252" t="s">
        <v>64</v>
      </c>
      <c r="AD19" s="252" t="s">
        <v>64</v>
      </c>
      <c r="AE19" s="252" t="s">
        <v>64</v>
      </c>
      <c r="AF19" s="252" t="s">
        <v>57</v>
      </c>
      <c r="AG19" s="264" t="s">
        <v>64</v>
      </c>
      <c r="AH19" s="262" t="s">
        <v>64</v>
      </c>
      <c r="AI19" s="252" t="s">
        <v>64</v>
      </c>
      <c r="AJ19" s="268" t="s">
        <v>64</v>
      </c>
      <c r="AK19" s="262" t="s">
        <v>65</v>
      </c>
      <c r="AL19" s="252" t="s">
        <v>65</v>
      </c>
      <c r="AM19" s="252" t="s">
        <v>65</v>
      </c>
      <c r="AN19" s="269" t="s">
        <v>64</v>
      </c>
      <c r="AO19" s="262" t="s">
        <v>64</v>
      </c>
      <c r="AP19" s="252" t="s">
        <v>65</v>
      </c>
      <c r="AQ19" s="252"/>
      <c r="AR19" s="268" t="s">
        <v>64</v>
      </c>
      <c r="AS19" s="262" t="s">
        <v>73</v>
      </c>
      <c r="AT19" s="252" t="s">
        <v>64</v>
      </c>
      <c r="AU19" s="252" t="s">
        <v>64</v>
      </c>
      <c r="AV19" s="252" t="s">
        <v>65</v>
      </c>
      <c r="AW19" s="252" t="s">
        <v>65</v>
      </c>
      <c r="AX19" s="269" t="s">
        <v>64</v>
      </c>
      <c r="AY19" s="262" t="s">
        <v>65</v>
      </c>
      <c r="AZ19" s="252"/>
      <c r="BA19" s="268" t="s">
        <v>65</v>
      </c>
      <c r="BB19" s="262" t="s">
        <v>64</v>
      </c>
      <c r="BC19" s="252"/>
      <c r="BD19" s="269" t="s">
        <v>64</v>
      </c>
      <c r="BE19" s="327" t="s">
        <v>65</v>
      </c>
      <c r="BF19" s="327" t="s">
        <v>65</v>
      </c>
    </row>
    <row r="20" spans="1:58" s="297" customFormat="1" x14ac:dyDescent="0.3">
      <c r="A20" s="304">
        <v>18</v>
      </c>
      <c r="B20" s="248" t="s">
        <v>137</v>
      </c>
      <c r="C20" s="248" t="s">
        <v>138</v>
      </c>
      <c r="D20" s="248" t="s">
        <v>71</v>
      </c>
      <c r="E20" s="290" t="s">
        <v>139</v>
      </c>
      <c r="F20" s="262" t="s">
        <v>64</v>
      </c>
      <c r="G20" s="252" t="s">
        <v>64</v>
      </c>
      <c r="H20" s="250" t="s">
        <v>64</v>
      </c>
      <c r="I20" s="278" t="s">
        <v>64</v>
      </c>
      <c r="J20" s="252" t="s">
        <v>64</v>
      </c>
      <c r="K20" s="252" t="s">
        <v>64</v>
      </c>
      <c r="L20" s="250" t="s">
        <v>64</v>
      </c>
      <c r="M20" s="264" t="s">
        <v>64</v>
      </c>
      <c r="N20" s="252" t="s">
        <v>64</v>
      </c>
      <c r="O20" s="250" t="s">
        <v>64</v>
      </c>
      <c r="P20" s="278" t="s">
        <v>64</v>
      </c>
      <c r="Q20" s="266" t="s">
        <v>64</v>
      </c>
      <c r="R20" s="251" t="s">
        <v>64</v>
      </c>
      <c r="S20" s="251" t="s">
        <v>65</v>
      </c>
      <c r="T20" s="251" t="s">
        <v>68</v>
      </c>
      <c r="U20" s="264" t="s">
        <v>64</v>
      </c>
      <c r="V20" s="252" t="s">
        <v>64</v>
      </c>
      <c r="W20" s="252" t="s">
        <v>64</v>
      </c>
      <c r="X20" s="252" t="s">
        <v>64</v>
      </c>
      <c r="Y20" s="252" t="s">
        <v>64</v>
      </c>
      <c r="Z20" s="278" t="s">
        <v>64</v>
      </c>
      <c r="AA20" s="301" t="s">
        <v>84</v>
      </c>
      <c r="AB20" s="252" t="s">
        <v>64</v>
      </c>
      <c r="AC20" s="252" t="s">
        <v>64</v>
      </c>
      <c r="AD20" s="252" t="s">
        <v>64</v>
      </c>
      <c r="AE20" s="252" t="s">
        <v>64</v>
      </c>
      <c r="AF20" s="252" t="s">
        <v>64</v>
      </c>
      <c r="AG20" s="264" t="s">
        <v>64</v>
      </c>
      <c r="AH20" s="262" t="s">
        <v>64</v>
      </c>
      <c r="AI20" s="250" t="s">
        <v>64</v>
      </c>
      <c r="AJ20" s="268" t="s">
        <v>64</v>
      </c>
      <c r="AK20" s="262" t="s">
        <v>64</v>
      </c>
      <c r="AL20" s="252" t="s">
        <v>64</v>
      </c>
      <c r="AM20" s="252" t="s">
        <v>65</v>
      </c>
      <c r="AN20" s="269" t="s">
        <v>64</v>
      </c>
      <c r="AO20" s="262" t="s">
        <v>64</v>
      </c>
      <c r="AP20" s="252" t="s">
        <v>64</v>
      </c>
      <c r="AQ20" s="252" t="s">
        <v>97</v>
      </c>
      <c r="AR20" s="268" t="s">
        <v>64</v>
      </c>
      <c r="AS20" s="262" t="s">
        <v>140</v>
      </c>
      <c r="AT20" s="252" t="s">
        <v>141</v>
      </c>
      <c r="AU20" s="252" t="s">
        <v>142</v>
      </c>
      <c r="AV20" s="252" t="s">
        <v>65</v>
      </c>
      <c r="AW20" s="252" t="s">
        <v>143</v>
      </c>
      <c r="AX20" s="269" t="s">
        <v>64</v>
      </c>
      <c r="AY20" s="262" t="s">
        <v>64</v>
      </c>
      <c r="AZ20" s="252"/>
      <c r="BA20" s="268" t="s">
        <v>64</v>
      </c>
      <c r="BB20" s="262" t="s">
        <v>64</v>
      </c>
      <c r="BC20" s="252"/>
      <c r="BD20" s="269" t="s">
        <v>64</v>
      </c>
      <c r="BE20" s="327" t="s">
        <v>64</v>
      </c>
      <c r="BF20" s="327" t="s">
        <v>64</v>
      </c>
    </row>
    <row r="21" spans="1:58" s="297" customFormat="1" x14ac:dyDescent="0.3">
      <c r="A21" s="304">
        <v>19</v>
      </c>
      <c r="B21" s="253" t="s">
        <v>144</v>
      </c>
      <c r="C21" s="253" t="s">
        <v>145</v>
      </c>
      <c r="D21" s="253" t="s">
        <v>93</v>
      </c>
      <c r="E21" s="305" t="s">
        <v>94</v>
      </c>
      <c r="F21" s="262" t="s">
        <v>64</v>
      </c>
      <c r="G21" s="252" t="s">
        <v>65</v>
      </c>
      <c r="H21" s="250" t="s">
        <v>65</v>
      </c>
      <c r="I21" s="278" t="s">
        <v>64</v>
      </c>
      <c r="J21" s="252" t="s">
        <v>64</v>
      </c>
      <c r="K21" s="252" t="s">
        <v>65</v>
      </c>
      <c r="L21" s="250" t="s">
        <v>65</v>
      </c>
      <c r="M21" s="264" t="s">
        <v>64</v>
      </c>
      <c r="N21" s="252" t="s">
        <v>64</v>
      </c>
      <c r="O21" s="250" t="s">
        <v>65</v>
      </c>
      <c r="P21" s="278" t="s">
        <v>64</v>
      </c>
      <c r="Q21" s="262" t="s">
        <v>64</v>
      </c>
      <c r="R21" s="252" t="s">
        <v>64</v>
      </c>
      <c r="S21" s="252" t="s">
        <v>65</v>
      </c>
      <c r="T21" s="252" t="s">
        <v>68</v>
      </c>
      <c r="U21" s="264" t="s">
        <v>64</v>
      </c>
      <c r="V21" s="252" t="s">
        <v>64</v>
      </c>
      <c r="W21" s="252" t="s">
        <v>64</v>
      </c>
      <c r="X21" s="252" t="s">
        <v>65</v>
      </c>
      <c r="Y21" s="252" t="s">
        <v>65</v>
      </c>
      <c r="Z21" s="278" t="s">
        <v>64</v>
      </c>
      <c r="AA21" s="252" t="s">
        <v>78</v>
      </c>
      <c r="AB21" s="252" t="s">
        <v>65</v>
      </c>
      <c r="AC21" s="252" t="s">
        <v>65</v>
      </c>
      <c r="AD21" s="252" t="s">
        <v>64</v>
      </c>
      <c r="AE21" s="252" t="s">
        <v>64</v>
      </c>
      <c r="AF21" s="252" t="s">
        <v>65</v>
      </c>
      <c r="AG21" s="264" t="s">
        <v>64</v>
      </c>
      <c r="AH21" s="262" t="s">
        <v>64</v>
      </c>
      <c r="AI21" s="252" t="s">
        <v>65</v>
      </c>
      <c r="AJ21" s="268" t="s">
        <v>64</v>
      </c>
      <c r="AK21" s="262" t="s">
        <v>64</v>
      </c>
      <c r="AL21" s="252" t="s">
        <v>64</v>
      </c>
      <c r="AM21" s="252" t="s">
        <v>65</v>
      </c>
      <c r="AN21" s="269" t="s">
        <v>64</v>
      </c>
      <c r="AO21" s="262" t="s">
        <v>64</v>
      </c>
      <c r="AP21" s="252" t="s">
        <v>65</v>
      </c>
      <c r="AQ21" s="252"/>
      <c r="AR21" s="268" t="s">
        <v>64</v>
      </c>
      <c r="AS21" s="262" t="s">
        <v>64</v>
      </c>
      <c r="AT21" s="252" t="s">
        <v>65</v>
      </c>
      <c r="AU21" s="252" t="s">
        <v>64</v>
      </c>
      <c r="AV21" s="252" t="s">
        <v>65</v>
      </c>
      <c r="AW21" s="252" t="s">
        <v>64</v>
      </c>
      <c r="AX21" s="269" t="s">
        <v>64</v>
      </c>
      <c r="AY21" s="262" t="s">
        <v>65</v>
      </c>
      <c r="AZ21" s="252"/>
      <c r="BA21" s="268" t="s">
        <v>65</v>
      </c>
      <c r="BB21" s="262" t="s">
        <v>65</v>
      </c>
      <c r="BC21" s="252"/>
      <c r="BD21" s="269" t="s">
        <v>65</v>
      </c>
      <c r="BE21" s="327" t="s">
        <v>65</v>
      </c>
      <c r="BF21" s="327" t="s">
        <v>65</v>
      </c>
    </row>
    <row r="22" spans="1:58" s="297" customFormat="1" x14ac:dyDescent="0.3">
      <c r="A22" s="304">
        <v>20</v>
      </c>
      <c r="B22" s="248" t="s">
        <v>146</v>
      </c>
      <c r="C22" s="248" t="s">
        <v>147</v>
      </c>
      <c r="D22" s="248" t="s">
        <v>76</v>
      </c>
      <c r="E22" s="290" t="s">
        <v>77</v>
      </c>
      <c r="F22" s="262" t="s">
        <v>64</v>
      </c>
      <c r="G22" s="252" t="s">
        <v>65</v>
      </c>
      <c r="H22" s="250" t="s">
        <v>65</v>
      </c>
      <c r="I22" s="278" t="s">
        <v>64</v>
      </c>
      <c r="J22" s="252" t="s">
        <v>64</v>
      </c>
      <c r="K22" s="252" t="s">
        <v>66</v>
      </c>
      <c r="L22" s="250" t="s">
        <v>65</v>
      </c>
      <c r="M22" s="264" t="s">
        <v>64</v>
      </c>
      <c r="N22" s="252" t="s">
        <v>64</v>
      </c>
      <c r="O22" s="250" t="s">
        <v>65</v>
      </c>
      <c r="P22" s="278" t="s">
        <v>64</v>
      </c>
      <c r="Q22" s="262" t="s">
        <v>64</v>
      </c>
      <c r="R22" s="252" t="s">
        <v>64</v>
      </c>
      <c r="S22" s="252" t="s">
        <v>64</v>
      </c>
      <c r="T22" s="252" t="s">
        <v>68</v>
      </c>
      <c r="U22" s="264" t="s">
        <v>64</v>
      </c>
      <c r="V22" s="252" t="s">
        <v>64</v>
      </c>
      <c r="W22" s="252" t="s">
        <v>64</v>
      </c>
      <c r="X22" s="252" t="s">
        <v>65</v>
      </c>
      <c r="Y22" s="252" t="s">
        <v>65</v>
      </c>
      <c r="Z22" s="278" t="s">
        <v>64</v>
      </c>
      <c r="AA22" s="252" t="s">
        <v>78</v>
      </c>
      <c r="AB22" s="252" t="s">
        <v>65</v>
      </c>
      <c r="AC22" s="252" t="s">
        <v>65</v>
      </c>
      <c r="AD22" s="252" t="s">
        <v>65</v>
      </c>
      <c r="AE22" s="252" t="s">
        <v>64</v>
      </c>
      <c r="AF22" s="252" t="s">
        <v>65</v>
      </c>
      <c r="AG22" s="264" t="s">
        <v>65</v>
      </c>
      <c r="AH22" s="252" t="s">
        <v>64</v>
      </c>
      <c r="AI22" s="252" t="s">
        <v>65</v>
      </c>
      <c r="AJ22" s="268" t="s">
        <v>64</v>
      </c>
      <c r="AK22" s="252" t="s">
        <v>64</v>
      </c>
      <c r="AL22" s="252" t="s">
        <v>64</v>
      </c>
      <c r="AM22" s="252" t="s">
        <v>65</v>
      </c>
      <c r="AN22" s="269" t="s">
        <v>64</v>
      </c>
      <c r="AO22" s="252" t="s">
        <v>64</v>
      </c>
      <c r="AP22" s="252" t="s">
        <v>65</v>
      </c>
      <c r="AQ22" s="252" t="s">
        <v>68</v>
      </c>
      <c r="AR22" s="268" t="s">
        <v>64</v>
      </c>
      <c r="AS22" s="252" t="s">
        <v>65</v>
      </c>
      <c r="AT22" s="252" t="s">
        <v>79</v>
      </c>
      <c r="AU22" s="252" t="s">
        <v>65</v>
      </c>
      <c r="AV22" s="252" t="s">
        <v>65</v>
      </c>
      <c r="AW22" s="252" t="s">
        <v>65</v>
      </c>
      <c r="AX22" s="269" t="s">
        <v>64</v>
      </c>
      <c r="AY22" s="252" t="s">
        <v>65</v>
      </c>
      <c r="AZ22" s="252"/>
      <c r="BA22" s="268" t="s">
        <v>65</v>
      </c>
      <c r="BB22" s="252" t="s">
        <v>64</v>
      </c>
      <c r="BC22" s="252"/>
      <c r="BD22" s="269" t="s">
        <v>64</v>
      </c>
      <c r="BE22" s="327" t="s">
        <v>65</v>
      </c>
      <c r="BF22" s="327" t="s">
        <v>65</v>
      </c>
    </row>
    <row r="23" spans="1:58" s="297" customFormat="1" x14ac:dyDescent="0.3">
      <c r="A23" s="304">
        <v>21</v>
      </c>
      <c r="B23" s="253" t="s">
        <v>148</v>
      </c>
      <c r="C23" s="253" t="s">
        <v>149</v>
      </c>
      <c r="D23" s="253" t="s">
        <v>93</v>
      </c>
      <c r="E23" s="305" t="s">
        <v>94</v>
      </c>
      <c r="F23" s="262" t="s">
        <v>64</v>
      </c>
      <c r="G23" s="252" t="s">
        <v>65</v>
      </c>
      <c r="H23" s="250" t="s">
        <v>65</v>
      </c>
      <c r="I23" s="278" t="s">
        <v>64</v>
      </c>
      <c r="J23" s="252" t="s">
        <v>64</v>
      </c>
      <c r="K23" s="252" t="s">
        <v>65</v>
      </c>
      <c r="L23" s="250" t="s">
        <v>65</v>
      </c>
      <c r="M23" s="264" t="s">
        <v>64</v>
      </c>
      <c r="N23" s="252" t="s">
        <v>64</v>
      </c>
      <c r="O23" s="250" t="s">
        <v>65</v>
      </c>
      <c r="P23" s="278" t="s">
        <v>64</v>
      </c>
      <c r="Q23" s="262" t="s">
        <v>64</v>
      </c>
      <c r="R23" s="252" t="s">
        <v>64</v>
      </c>
      <c r="S23" s="252" t="s">
        <v>65</v>
      </c>
      <c r="T23" s="252" t="s">
        <v>68</v>
      </c>
      <c r="U23" s="264" t="s">
        <v>64</v>
      </c>
      <c r="V23" s="252" t="s">
        <v>64</v>
      </c>
      <c r="W23" s="252" t="s">
        <v>64</v>
      </c>
      <c r="X23" s="252" t="s">
        <v>65</v>
      </c>
      <c r="Y23" s="252" t="s">
        <v>65</v>
      </c>
      <c r="Z23" s="278" t="s">
        <v>64</v>
      </c>
      <c r="AA23" s="252" t="s">
        <v>78</v>
      </c>
      <c r="AB23" s="252" t="s">
        <v>65</v>
      </c>
      <c r="AC23" s="252" t="s">
        <v>65</v>
      </c>
      <c r="AD23" s="252" t="s">
        <v>64</v>
      </c>
      <c r="AE23" s="252" t="s">
        <v>64</v>
      </c>
      <c r="AF23" s="252" t="s">
        <v>65</v>
      </c>
      <c r="AG23" s="264" t="s">
        <v>64</v>
      </c>
      <c r="AH23" s="262" t="s">
        <v>64</v>
      </c>
      <c r="AI23" s="252" t="s">
        <v>65</v>
      </c>
      <c r="AJ23" s="268" t="s">
        <v>64</v>
      </c>
      <c r="AK23" s="262" t="s">
        <v>64</v>
      </c>
      <c r="AL23" s="252" t="s">
        <v>64</v>
      </c>
      <c r="AM23" s="252" t="s">
        <v>65</v>
      </c>
      <c r="AN23" s="269" t="s">
        <v>64</v>
      </c>
      <c r="AO23" s="262" t="s">
        <v>64</v>
      </c>
      <c r="AP23" s="252" t="s">
        <v>65</v>
      </c>
      <c r="AQ23" s="252"/>
      <c r="AR23" s="268" t="s">
        <v>64</v>
      </c>
      <c r="AS23" s="262" t="s">
        <v>64</v>
      </c>
      <c r="AT23" s="252" t="s">
        <v>65</v>
      </c>
      <c r="AU23" s="252" t="s">
        <v>64</v>
      </c>
      <c r="AV23" s="252" t="s">
        <v>65</v>
      </c>
      <c r="AW23" s="252" t="s">
        <v>64</v>
      </c>
      <c r="AX23" s="269" t="s">
        <v>64</v>
      </c>
      <c r="AY23" s="262" t="s">
        <v>65</v>
      </c>
      <c r="AZ23" s="252"/>
      <c r="BA23" s="268" t="s">
        <v>65</v>
      </c>
      <c r="BB23" s="262" t="s">
        <v>65</v>
      </c>
      <c r="BC23" s="252"/>
      <c r="BD23" s="269" t="s">
        <v>65</v>
      </c>
      <c r="BE23" s="327" t="s">
        <v>65</v>
      </c>
      <c r="BF23" s="327" t="s">
        <v>65</v>
      </c>
    </row>
    <row r="24" spans="1:58" s="297" customFormat="1" x14ac:dyDescent="0.3">
      <c r="A24" s="304">
        <v>22</v>
      </c>
      <c r="B24" s="253" t="s">
        <v>150</v>
      </c>
      <c r="C24" s="253" t="s">
        <v>151</v>
      </c>
      <c r="D24" s="253" t="s">
        <v>93</v>
      </c>
      <c r="E24" s="305" t="s">
        <v>94</v>
      </c>
      <c r="F24" s="262" t="s">
        <v>64</v>
      </c>
      <c r="G24" s="252" t="s">
        <v>65</v>
      </c>
      <c r="H24" s="250" t="s">
        <v>65</v>
      </c>
      <c r="I24" s="278" t="s">
        <v>64</v>
      </c>
      <c r="J24" s="252" t="s">
        <v>64</v>
      </c>
      <c r="K24" s="252" t="s">
        <v>65</v>
      </c>
      <c r="L24" s="250" t="s">
        <v>65</v>
      </c>
      <c r="M24" s="264" t="s">
        <v>64</v>
      </c>
      <c r="N24" s="252" t="s">
        <v>64</v>
      </c>
      <c r="O24" s="250" t="s">
        <v>65</v>
      </c>
      <c r="P24" s="278" t="s">
        <v>64</v>
      </c>
      <c r="Q24" s="262" t="s">
        <v>64</v>
      </c>
      <c r="R24" s="252" t="s">
        <v>64</v>
      </c>
      <c r="S24" s="252" t="s">
        <v>65</v>
      </c>
      <c r="T24" s="252" t="s">
        <v>68</v>
      </c>
      <c r="U24" s="264" t="s">
        <v>64</v>
      </c>
      <c r="V24" s="252" t="s">
        <v>64</v>
      </c>
      <c r="W24" s="252" t="s">
        <v>64</v>
      </c>
      <c r="X24" s="252" t="s">
        <v>65</v>
      </c>
      <c r="Y24" s="252" t="s">
        <v>65</v>
      </c>
      <c r="Z24" s="278" t="s">
        <v>64</v>
      </c>
      <c r="AA24" s="252" t="s">
        <v>78</v>
      </c>
      <c r="AB24" s="252" t="s">
        <v>65</v>
      </c>
      <c r="AC24" s="252" t="s">
        <v>65</v>
      </c>
      <c r="AD24" s="252" t="s">
        <v>64</v>
      </c>
      <c r="AE24" s="252" t="s">
        <v>64</v>
      </c>
      <c r="AF24" s="252" t="s">
        <v>65</v>
      </c>
      <c r="AG24" s="264" t="s">
        <v>64</v>
      </c>
      <c r="AH24" s="262" t="s">
        <v>64</v>
      </c>
      <c r="AI24" s="252" t="s">
        <v>65</v>
      </c>
      <c r="AJ24" s="268" t="s">
        <v>64</v>
      </c>
      <c r="AK24" s="262" t="s">
        <v>64</v>
      </c>
      <c r="AL24" s="252" t="s">
        <v>64</v>
      </c>
      <c r="AM24" s="252" t="s">
        <v>65</v>
      </c>
      <c r="AN24" s="269" t="s">
        <v>64</v>
      </c>
      <c r="AO24" s="262" t="s">
        <v>64</v>
      </c>
      <c r="AP24" s="252" t="s">
        <v>65</v>
      </c>
      <c r="AQ24" s="252"/>
      <c r="AR24" s="268" t="s">
        <v>64</v>
      </c>
      <c r="AS24" s="262" t="s">
        <v>64</v>
      </c>
      <c r="AT24" s="252" t="s">
        <v>65</v>
      </c>
      <c r="AU24" s="252" t="s">
        <v>64</v>
      </c>
      <c r="AV24" s="252" t="s">
        <v>65</v>
      </c>
      <c r="AW24" s="252" t="s">
        <v>64</v>
      </c>
      <c r="AX24" s="269" t="s">
        <v>64</v>
      </c>
      <c r="AY24" s="262" t="s">
        <v>65</v>
      </c>
      <c r="AZ24" s="252"/>
      <c r="BA24" s="268" t="s">
        <v>65</v>
      </c>
      <c r="BB24" s="262" t="s">
        <v>65</v>
      </c>
      <c r="BC24" s="252"/>
      <c r="BD24" s="269" t="s">
        <v>65</v>
      </c>
      <c r="BE24" s="327" t="s">
        <v>65</v>
      </c>
      <c r="BF24" s="327" t="s">
        <v>65</v>
      </c>
    </row>
    <row r="25" spans="1:58" s="297" customFormat="1" x14ac:dyDescent="0.3">
      <c r="A25" s="304">
        <v>23</v>
      </c>
      <c r="B25" s="253" t="s">
        <v>152</v>
      </c>
      <c r="C25" s="253" t="s">
        <v>153</v>
      </c>
      <c r="D25" s="253" t="s">
        <v>93</v>
      </c>
      <c r="E25" s="305" t="s">
        <v>94</v>
      </c>
      <c r="F25" s="262" t="s">
        <v>64</v>
      </c>
      <c r="G25" s="252" t="s">
        <v>65</v>
      </c>
      <c r="H25" s="250" t="s">
        <v>65</v>
      </c>
      <c r="I25" s="278" t="s">
        <v>64</v>
      </c>
      <c r="J25" s="252" t="s">
        <v>64</v>
      </c>
      <c r="K25" s="252" t="s">
        <v>65</v>
      </c>
      <c r="L25" s="250" t="s">
        <v>65</v>
      </c>
      <c r="M25" s="264" t="s">
        <v>64</v>
      </c>
      <c r="N25" s="252" t="s">
        <v>64</v>
      </c>
      <c r="O25" s="250" t="s">
        <v>65</v>
      </c>
      <c r="P25" s="278" t="s">
        <v>64</v>
      </c>
      <c r="Q25" s="262" t="s">
        <v>64</v>
      </c>
      <c r="R25" s="252" t="s">
        <v>64</v>
      </c>
      <c r="S25" s="252" t="s">
        <v>65</v>
      </c>
      <c r="T25" s="252" t="s">
        <v>68</v>
      </c>
      <c r="U25" s="264" t="s">
        <v>64</v>
      </c>
      <c r="V25" s="252" t="s">
        <v>64</v>
      </c>
      <c r="W25" s="252" t="s">
        <v>64</v>
      </c>
      <c r="X25" s="252" t="s">
        <v>65</v>
      </c>
      <c r="Y25" s="252" t="s">
        <v>65</v>
      </c>
      <c r="Z25" s="278" t="s">
        <v>64</v>
      </c>
      <c r="AA25" s="252" t="s">
        <v>78</v>
      </c>
      <c r="AB25" s="252" t="s">
        <v>65</v>
      </c>
      <c r="AC25" s="252" t="s">
        <v>65</v>
      </c>
      <c r="AD25" s="252" t="s">
        <v>64</v>
      </c>
      <c r="AE25" s="252" t="s">
        <v>64</v>
      </c>
      <c r="AF25" s="252" t="s">
        <v>65</v>
      </c>
      <c r="AG25" s="264" t="s">
        <v>64</v>
      </c>
      <c r="AH25" s="262" t="s">
        <v>64</v>
      </c>
      <c r="AI25" s="252" t="s">
        <v>65</v>
      </c>
      <c r="AJ25" s="268" t="s">
        <v>64</v>
      </c>
      <c r="AK25" s="262" t="s">
        <v>64</v>
      </c>
      <c r="AL25" s="252" t="s">
        <v>64</v>
      </c>
      <c r="AM25" s="252" t="s">
        <v>65</v>
      </c>
      <c r="AN25" s="269" t="s">
        <v>64</v>
      </c>
      <c r="AO25" s="262" t="s">
        <v>64</v>
      </c>
      <c r="AP25" s="252" t="s">
        <v>65</v>
      </c>
      <c r="AQ25" s="252"/>
      <c r="AR25" s="268" t="s">
        <v>64</v>
      </c>
      <c r="AS25" s="262" t="s">
        <v>64</v>
      </c>
      <c r="AT25" s="252" t="s">
        <v>65</v>
      </c>
      <c r="AU25" s="252" t="s">
        <v>64</v>
      </c>
      <c r="AV25" s="252" t="s">
        <v>65</v>
      </c>
      <c r="AW25" s="252" t="s">
        <v>64</v>
      </c>
      <c r="AX25" s="269" t="s">
        <v>64</v>
      </c>
      <c r="AY25" s="262" t="s">
        <v>65</v>
      </c>
      <c r="AZ25" s="252"/>
      <c r="BA25" s="268" t="s">
        <v>65</v>
      </c>
      <c r="BB25" s="262" t="s">
        <v>65</v>
      </c>
      <c r="BC25" s="252"/>
      <c r="BD25" s="269" t="s">
        <v>65</v>
      </c>
      <c r="BE25" s="327" t="s">
        <v>65</v>
      </c>
      <c r="BF25" s="327" t="s">
        <v>65</v>
      </c>
    </row>
    <row r="26" spans="1:58" s="297" customFormat="1" x14ac:dyDescent="0.3">
      <c r="A26" s="304">
        <v>24</v>
      </c>
      <c r="B26" s="248" t="s">
        <v>154</v>
      </c>
      <c r="C26" s="248" t="s">
        <v>155</v>
      </c>
      <c r="D26" s="248" t="s">
        <v>71</v>
      </c>
      <c r="E26" s="290" t="s">
        <v>72</v>
      </c>
      <c r="F26" s="262" t="s">
        <v>64</v>
      </c>
      <c r="G26" s="252" t="s">
        <v>64</v>
      </c>
      <c r="H26" s="250" t="s">
        <v>65</v>
      </c>
      <c r="I26" s="278" t="s">
        <v>64</v>
      </c>
      <c r="J26" s="252" t="s">
        <v>64</v>
      </c>
      <c r="K26" s="252" t="s">
        <v>64</v>
      </c>
      <c r="L26" s="250" t="s">
        <v>65</v>
      </c>
      <c r="M26" s="264" t="s">
        <v>64</v>
      </c>
      <c r="N26" s="252" t="s">
        <v>64</v>
      </c>
      <c r="O26" s="250" t="s">
        <v>64</v>
      </c>
      <c r="P26" s="278" t="s">
        <v>64</v>
      </c>
      <c r="Q26" s="262" t="s">
        <v>64</v>
      </c>
      <c r="R26" s="252" t="s">
        <v>64</v>
      </c>
      <c r="S26" s="252" t="s">
        <v>65</v>
      </c>
      <c r="T26" s="252" t="s">
        <v>68</v>
      </c>
      <c r="U26" s="264" t="s">
        <v>64</v>
      </c>
      <c r="V26" s="252" t="s">
        <v>64</v>
      </c>
      <c r="W26" s="252" t="s">
        <v>64</v>
      </c>
      <c r="X26" s="252" t="s">
        <v>64</v>
      </c>
      <c r="Y26" s="252" t="s">
        <v>65</v>
      </c>
      <c r="Z26" s="278" t="s">
        <v>64</v>
      </c>
      <c r="AA26" s="252" t="s">
        <v>57</v>
      </c>
      <c r="AB26" s="252" t="s">
        <v>64</v>
      </c>
      <c r="AC26" s="252" t="s">
        <v>64</v>
      </c>
      <c r="AD26" s="252" t="s">
        <v>64</v>
      </c>
      <c r="AE26" s="252" t="s">
        <v>64</v>
      </c>
      <c r="AF26" s="252" t="s">
        <v>57</v>
      </c>
      <c r="AG26" s="264" t="s">
        <v>64</v>
      </c>
      <c r="AH26" s="262" t="s">
        <v>64</v>
      </c>
      <c r="AI26" s="252" t="s">
        <v>64</v>
      </c>
      <c r="AJ26" s="268" t="s">
        <v>64</v>
      </c>
      <c r="AK26" s="262" t="s">
        <v>64</v>
      </c>
      <c r="AL26" s="252" t="s">
        <v>64</v>
      </c>
      <c r="AM26" s="252" t="s">
        <v>65</v>
      </c>
      <c r="AN26" s="269" t="s">
        <v>64</v>
      </c>
      <c r="AO26" s="262" t="s">
        <v>64</v>
      </c>
      <c r="AP26" s="252" t="s">
        <v>65</v>
      </c>
      <c r="AQ26" s="252"/>
      <c r="AR26" s="268" t="s">
        <v>64</v>
      </c>
      <c r="AS26" s="262" t="s">
        <v>73</v>
      </c>
      <c r="AT26" s="252" t="s">
        <v>64</v>
      </c>
      <c r="AU26" s="252" t="s">
        <v>64</v>
      </c>
      <c r="AV26" s="252" t="s">
        <v>65</v>
      </c>
      <c r="AW26" s="252" t="s">
        <v>65</v>
      </c>
      <c r="AX26" s="269" t="s">
        <v>64</v>
      </c>
      <c r="AY26" s="262" t="s">
        <v>65</v>
      </c>
      <c r="AZ26" s="252"/>
      <c r="BA26" s="268" t="s">
        <v>65</v>
      </c>
      <c r="BB26" s="262" t="s">
        <v>64</v>
      </c>
      <c r="BC26" s="252"/>
      <c r="BD26" s="269" t="s">
        <v>64</v>
      </c>
      <c r="BE26" s="327" t="s">
        <v>64</v>
      </c>
      <c r="BF26" s="327" t="s">
        <v>65</v>
      </c>
    </row>
    <row r="27" spans="1:58" s="297" customFormat="1" x14ac:dyDescent="0.3">
      <c r="A27" s="304">
        <v>25</v>
      </c>
      <c r="B27" s="248" t="s">
        <v>156</v>
      </c>
      <c r="C27" s="248" t="s">
        <v>157</v>
      </c>
      <c r="D27" s="248" t="s">
        <v>76</v>
      </c>
      <c r="E27" s="290" t="s">
        <v>91</v>
      </c>
      <c r="F27" s="262" t="s">
        <v>64</v>
      </c>
      <c r="G27" s="252" t="s">
        <v>64</v>
      </c>
      <c r="H27" s="250" t="s">
        <v>65</v>
      </c>
      <c r="I27" s="278" t="s">
        <v>64</v>
      </c>
      <c r="J27" s="252" t="s">
        <v>64</v>
      </c>
      <c r="K27" s="252" t="s">
        <v>65</v>
      </c>
      <c r="L27" s="250" t="s">
        <v>65</v>
      </c>
      <c r="M27" s="264" t="s">
        <v>64</v>
      </c>
      <c r="N27" s="252" t="s">
        <v>64</v>
      </c>
      <c r="O27" s="250" t="s">
        <v>65</v>
      </c>
      <c r="P27" s="278" t="s">
        <v>64</v>
      </c>
      <c r="Q27" s="262" t="s">
        <v>64</v>
      </c>
      <c r="R27" s="252" t="s">
        <v>64</v>
      </c>
      <c r="S27" s="252" t="s">
        <v>64</v>
      </c>
      <c r="T27" s="252" t="s">
        <v>68</v>
      </c>
      <c r="U27" s="264" t="s">
        <v>64</v>
      </c>
      <c r="V27" s="252" t="s">
        <v>64</v>
      </c>
      <c r="W27" s="252" t="s">
        <v>64</v>
      </c>
      <c r="X27" s="252" t="s">
        <v>65</v>
      </c>
      <c r="Y27" s="252" t="s">
        <v>65</v>
      </c>
      <c r="Z27" s="278" t="s">
        <v>64</v>
      </c>
      <c r="AA27" s="252" t="s">
        <v>78</v>
      </c>
      <c r="AB27" s="252" t="s">
        <v>64</v>
      </c>
      <c r="AC27" s="252" t="s">
        <v>64</v>
      </c>
      <c r="AD27" s="252" t="s">
        <v>64</v>
      </c>
      <c r="AE27" s="252" t="s">
        <v>64</v>
      </c>
      <c r="AF27" s="252" t="s">
        <v>65</v>
      </c>
      <c r="AG27" s="264" t="s">
        <v>64</v>
      </c>
      <c r="AH27" s="252" t="s">
        <v>64</v>
      </c>
      <c r="AI27" s="252" t="s">
        <v>64</v>
      </c>
      <c r="AJ27" s="268" t="s">
        <v>64</v>
      </c>
      <c r="AK27" s="252" t="s">
        <v>64</v>
      </c>
      <c r="AL27" s="252" t="s">
        <v>64</v>
      </c>
      <c r="AM27" s="252" t="s">
        <v>65</v>
      </c>
      <c r="AN27" s="269" t="s">
        <v>64</v>
      </c>
      <c r="AO27" s="252" t="s">
        <v>64</v>
      </c>
      <c r="AP27" s="252" t="s">
        <v>64</v>
      </c>
      <c r="AQ27" s="252"/>
      <c r="AR27" s="268" t="s">
        <v>64</v>
      </c>
      <c r="AS27" s="252" t="s">
        <v>79</v>
      </c>
      <c r="AT27" s="252" t="s">
        <v>65</v>
      </c>
      <c r="AU27" s="252" t="s">
        <v>65</v>
      </c>
      <c r="AV27" s="252" t="s">
        <v>65</v>
      </c>
      <c r="AW27" s="252" t="s">
        <v>65</v>
      </c>
      <c r="AX27" s="269" t="s">
        <v>64</v>
      </c>
      <c r="AY27" s="252" t="s">
        <v>65</v>
      </c>
      <c r="AZ27" s="252"/>
      <c r="BA27" s="268" t="s">
        <v>65</v>
      </c>
      <c r="BB27" s="252" t="s">
        <v>64</v>
      </c>
      <c r="BC27" s="252"/>
      <c r="BD27" s="269" t="s">
        <v>64</v>
      </c>
      <c r="BE27" s="327" t="s">
        <v>65</v>
      </c>
      <c r="BF27" s="327" t="s">
        <v>65</v>
      </c>
    </row>
    <row r="28" spans="1:58" s="297" customFormat="1" x14ac:dyDescent="0.3">
      <c r="A28" s="304">
        <v>26</v>
      </c>
      <c r="B28" s="248" t="s">
        <v>158</v>
      </c>
      <c r="C28" s="248" t="s">
        <v>159</v>
      </c>
      <c r="D28" s="248" t="s">
        <v>93</v>
      </c>
      <c r="E28" s="290" t="s">
        <v>97</v>
      </c>
      <c r="F28" s="262" t="s">
        <v>64</v>
      </c>
      <c r="G28" s="252" t="s">
        <v>65</v>
      </c>
      <c r="H28" s="250" t="s">
        <v>65</v>
      </c>
      <c r="I28" s="278" t="s">
        <v>64</v>
      </c>
      <c r="J28" s="252" t="s">
        <v>64</v>
      </c>
      <c r="K28" s="252" t="s">
        <v>64</v>
      </c>
      <c r="L28" s="250" t="s">
        <v>65</v>
      </c>
      <c r="M28" s="264" t="s">
        <v>64</v>
      </c>
      <c r="N28" s="252" t="s">
        <v>64</v>
      </c>
      <c r="O28" s="250" t="s">
        <v>65</v>
      </c>
      <c r="P28" s="278" t="s">
        <v>64</v>
      </c>
      <c r="Q28" s="266" t="s">
        <v>64</v>
      </c>
      <c r="R28" s="251" t="s">
        <v>65</v>
      </c>
      <c r="S28" s="251" t="s">
        <v>65</v>
      </c>
      <c r="T28" s="251" t="s">
        <v>65</v>
      </c>
      <c r="U28" s="264" t="s">
        <v>64</v>
      </c>
      <c r="V28" s="252" t="s">
        <v>64</v>
      </c>
      <c r="W28" s="252" t="s">
        <v>64</v>
      </c>
      <c r="X28" s="252" t="s">
        <v>64</v>
      </c>
      <c r="Y28" s="252" t="s">
        <v>65</v>
      </c>
      <c r="Z28" s="278" t="s">
        <v>64</v>
      </c>
      <c r="AA28" s="252" t="s">
        <v>78</v>
      </c>
      <c r="AB28" s="252" t="s">
        <v>65</v>
      </c>
      <c r="AC28" s="252" t="s">
        <v>65</v>
      </c>
      <c r="AD28" s="252" t="s">
        <v>64</v>
      </c>
      <c r="AE28" s="252" t="s">
        <v>64</v>
      </c>
      <c r="AF28" s="252" t="s">
        <v>65</v>
      </c>
      <c r="AG28" s="264" t="s">
        <v>64</v>
      </c>
      <c r="AH28" s="262" t="s">
        <v>64</v>
      </c>
      <c r="AI28" s="250" t="s">
        <v>65</v>
      </c>
      <c r="AJ28" s="268" t="s">
        <v>64</v>
      </c>
      <c r="AK28" s="262" t="s">
        <v>64</v>
      </c>
      <c r="AL28" s="252" t="s">
        <v>64</v>
      </c>
      <c r="AM28" s="252" t="s">
        <v>65</v>
      </c>
      <c r="AN28" s="269" t="s">
        <v>64</v>
      </c>
      <c r="AO28" s="262" t="s">
        <v>64</v>
      </c>
      <c r="AP28" s="252" t="s">
        <v>64</v>
      </c>
      <c r="AQ28" s="252" t="s">
        <v>68</v>
      </c>
      <c r="AR28" s="268" t="s">
        <v>64</v>
      </c>
      <c r="AS28" s="262" t="s">
        <v>65</v>
      </c>
      <c r="AT28" s="252" t="s">
        <v>160</v>
      </c>
      <c r="AU28" s="252" t="s">
        <v>161</v>
      </c>
      <c r="AV28" s="252" t="s">
        <v>162</v>
      </c>
      <c r="AW28" s="252" t="s">
        <v>163</v>
      </c>
      <c r="AX28" s="269" t="s">
        <v>64</v>
      </c>
      <c r="AY28" s="262" t="s">
        <v>64</v>
      </c>
      <c r="AZ28" s="252"/>
      <c r="BA28" s="268" t="s">
        <v>64</v>
      </c>
      <c r="BB28" s="262" t="s">
        <v>65</v>
      </c>
      <c r="BC28" s="252"/>
      <c r="BD28" s="269" t="s">
        <v>65</v>
      </c>
      <c r="BE28" s="327" t="s">
        <v>65</v>
      </c>
      <c r="BF28" s="327" t="s">
        <v>65</v>
      </c>
    </row>
    <row r="29" spans="1:58" s="297" customFormat="1" x14ac:dyDescent="0.3">
      <c r="A29" s="304">
        <v>27</v>
      </c>
      <c r="B29" s="248" t="s">
        <v>164</v>
      </c>
      <c r="C29" s="248" t="s">
        <v>165</v>
      </c>
      <c r="D29" s="248" t="s">
        <v>71</v>
      </c>
      <c r="E29" s="290" t="s">
        <v>72</v>
      </c>
      <c r="F29" s="262" t="s">
        <v>64</v>
      </c>
      <c r="G29" s="252" t="s">
        <v>64</v>
      </c>
      <c r="H29" s="250" t="s">
        <v>65</v>
      </c>
      <c r="I29" s="278" t="s">
        <v>64</v>
      </c>
      <c r="J29" s="252" t="s">
        <v>64</v>
      </c>
      <c r="K29" s="252" t="s">
        <v>64</v>
      </c>
      <c r="L29" s="250" t="s">
        <v>65</v>
      </c>
      <c r="M29" s="264" t="s">
        <v>64</v>
      </c>
      <c r="N29" s="252" t="s">
        <v>64</v>
      </c>
      <c r="O29" s="250" t="s">
        <v>64</v>
      </c>
      <c r="P29" s="278" t="s">
        <v>64</v>
      </c>
      <c r="Q29" s="262" t="s">
        <v>64</v>
      </c>
      <c r="R29" s="252" t="s">
        <v>64</v>
      </c>
      <c r="S29" s="252" t="s">
        <v>65</v>
      </c>
      <c r="T29" s="252" t="s">
        <v>68</v>
      </c>
      <c r="U29" s="264" t="s">
        <v>64</v>
      </c>
      <c r="V29" s="252" t="s">
        <v>64</v>
      </c>
      <c r="W29" s="252" t="s">
        <v>64</v>
      </c>
      <c r="X29" s="252" t="s">
        <v>64</v>
      </c>
      <c r="Y29" s="252" t="s">
        <v>65</v>
      </c>
      <c r="Z29" s="278" t="s">
        <v>64</v>
      </c>
      <c r="AA29" s="252" t="s">
        <v>57</v>
      </c>
      <c r="AB29" s="252" t="s">
        <v>64</v>
      </c>
      <c r="AC29" s="252" t="s">
        <v>64</v>
      </c>
      <c r="AD29" s="252" t="s">
        <v>64</v>
      </c>
      <c r="AE29" s="252" t="s">
        <v>64</v>
      </c>
      <c r="AF29" s="252" t="s">
        <v>57</v>
      </c>
      <c r="AG29" s="264" t="s">
        <v>64</v>
      </c>
      <c r="AH29" s="262" t="s">
        <v>64</v>
      </c>
      <c r="AI29" s="252" t="s">
        <v>64</v>
      </c>
      <c r="AJ29" s="268" t="s">
        <v>64</v>
      </c>
      <c r="AK29" s="262" t="s">
        <v>64</v>
      </c>
      <c r="AL29" s="252" t="s">
        <v>64</v>
      </c>
      <c r="AM29" s="252" t="s">
        <v>65</v>
      </c>
      <c r="AN29" s="269" t="s">
        <v>64</v>
      </c>
      <c r="AO29" s="262" t="s">
        <v>64</v>
      </c>
      <c r="AP29" s="252" t="s">
        <v>65</v>
      </c>
      <c r="AQ29" s="252"/>
      <c r="AR29" s="268" t="s">
        <v>64</v>
      </c>
      <c r="AS29" s="262" t="s">
        <v>73</v>
      </c>
      <c r="AT29" s="252" t="s">
        <v>64</v>
      </c>
      <c r="AU29" s="252" t="s">
        <v>64</v>
      </c>
      <c r="AV29" s="252" t="s">
        <v>65</v>
      </c>
      <c r="AW29" s="252" t="s">
        <v>65</v>
      </c>
      <c r="AX29" s="269" t="s">
        <v>64</v>
      </c>
      <c r="AY29" s="262" t="s">
        <v>65</v>
      </c>
      <c r="AZ29" s="252"/>
      <c r="BA29" s="268" t="s">
        <v>65</v>
      </c>
      <c r="BB29" s="262" t="s">
        <v>64</v>
      </c>
      <c r="BC29" s="252"/>
      <c r="BD29" s="269" t="s">
        <v>64</v>
      </c>
      <c r="BE29" s="327" t="s">
        <v>64</v>
      </c>
      <c r="BF29" s="327" t="s">
        <v>65</v>
      </c>
    </row>
    <row r="30" spans="1:58" s="297" customFormat="1" x14ac:dyDescent="0.3">
      <c r="A30" s="304">
        <v>28</v>
      </c>
      <c r="B30" s="248" t="s">
        <v>166</v>
      </c>
      <c r="C30" s="248" t="s">
        <v>167</v>
      </c>
      <c r="D30" s="248" t="s">
        <v>76</v>
      </c>
      <c r="E30" s="290" t="s">
        <v>77</v>
      </c>
      <c r="F30" s="262" t="s">
        <v>64</v>
      </c>
      <c r="G30" s="252" t="s">
        <v>65</v>
      </c>
      <c r="H30" s="250" t="s">
        <v>65</v>
      </c>
      <c r="I30" s="278" t="s">
        <v>64</v>
      </c>
      <c r="J30" s="252" t="s">
        <v>64</v>
      </c>
      <c r="K30" s="252" t="s">
        <v>66</v>
      </c>
      <c r="L30" s="250" t="s">
        <v>65</v>
      </c>
      <c r="M30" s="264" t="s">
        <v>64</v>
      </c>
      <c r="N30" s="252" t="s">
        <v>64</v>
      </c>
      <c r="O30" s="250" t="s">
        <v>65</v>
      </c>
      <c r="P30" s="278" t="s">
        <v>64</v>
      </c>
      <c r="Q30" s="262" t="s">
        <v>64</v>
      </c>
      <c r="R30" s="252" t="s">
        <v>64</v>
      </c>
      <c r="S30" s="252" t="s">
        <v>64</v>
      </c>
      <c r="T30" s="252" t="s">
        <v>68</v>
      </c>
      <c r="U30" s="264" t="s">
        <v>64</v>
      </c>
      <c r="V30" s="252" t="s">
        <v>64</v>
      </c>
      <c r="W30" s="252" t="s">
        <v>64</v>
      </c>
      <c r="X30" s="252" t="s">
        <v>65</v>
      </c>
      <c r="Y30" s="252" t="s">
        <v>65</v>
      </c>
      <c r="Z30" s="278" t="s">
        <v>64</v>
      </c>
      <c r="AA30" s="252" t="s">
        <v>78</v>
      </c>
      <c r="AB30" s="252" t="s">
        <v>65</v>
      </c>
      <c r="AC30" s="252" t="s">
        <v>65</v>
      </c>
      <c r="AD30" s="252" t="s">
        <v>65</v>
      </c>
      <c r="AE30" s="252" t="s">
        <v>64</v>
      </c>
      <c r="AF30" s="252" t="s">
        <v>65</v>
      </c>
      <c r="AG30" s="264" t="s">
        <v>65</v>
      </c>
      <c r="AH30" s="252" t="s">
        <v>64</v>
      </c>
      <c r="AI30" s="252" t="s">
        <v>65</v>
      </c>
      <c r="AJ30" s="268" t="s">
        <v>64</v>
      </c>
      <c r="AK30" s="252" t="s">
        <v>64</v>
      </c>
      <c r="AL30" s="252" t="s">
        <v>64</v>
      </c>
      <c r="AM30" s="252" t="s">
        <v>65</v>
      </c>
      <c r="AN30" s="269" t="s">
        <v>64</v>
      </c>
      <c r="AO30" s="252" t="s">
        <v>64</v>
      </c>
      <c r="AP30" s="252" t="s">
        <v>65</v>
      </c>
      <c r="AQ30" s="252" t="s">
        <v>68</v>
      </c>
      <c r="AR30" s="268" t="s">
        <v>64</v>
      </c>
      <c r="AS30" s="252" t="s">
        <v>65</v>
      </c>
      <c r="AT30" s="252" t="s">
        <v>79</v>
      </c>
      <c r="AU30" s="252" t="s">
        <v>65</v>
      </c>
      <c r="AV30" s="252" t="s">
        <v>65</v>
      </c>
      <c r="AW30" s="252" t="s">
        <v>65</v>
      </c>
      <c r="AX30" s="269" t="s">
        <v>64</v>
      </c>
      <c r="AY30" s="252" t="s">
        <v>65</v>
      </c>
      <c r="AZ30" s="252"/>
      <c r="BA30" s="268" t="s">
        <v>65</v>
      </c>
      <c r="BB30" s="252" t="s">
        <v>64</v>
      </c>
      <c r="BC30" s="252"/>
      <c r="BD30" s="269" t="s">
        <v>64</v>
      </c>
      <c r="BE30" s="327" t="s">
        <v>65</v>
      </c>
      <c r="BF30" s="327" t="s">
        <v>65</v>
      </c>
    </row>
    <row r="31" spans="1:58" s="297" customFormat="1" x14ac:dyDescent="0.3">
      <c r="A31" s="304">
        <v>29</v>
      </c>
      <c r="B31" s="248" t="s">
        <v>168</v>
      </c>
      <c r="C31" s="248" t="s">
        <v>169</v>
      </c>
      <c r="D31" s="248" t="s">
        <v>76</v>
      </c>
      <c r="E31" s="290" t="s">
        <v>91</v>
      </c>
      <c r="F31" s="262" t="s">
        <v>64</v>
      </c>
      <c r="G31" s="252" t="s">
        <v>64</v>
      </c>
      <c r="H31" s="250" t="s">
        <v>65</v>
      </c>
      <c r="I31" s="278" t="s">
        <v>64</v>
      </c>
      <c r="J31" s="252" t="s">
        <v>64</v>
      </c>
      <c r="K31" s="252" t="s">
        <v>65</v>
      </c>
      <c r="L31" s="250" t="s">
        <v>65</v>
      </c>
      <c r="M31" s="264" t="s">
        <v>64</v>
      </c>
      <c r="N31" s="252" t="s">
        <v>64</v>
      </c>
      <c r="O31" s="250" t="s">
        <v>65</v>
      </c>
      <c r="P31" s="278" t="s">
        <v>64</v>
      </c>
      <c r="Q31" s="262" t="s">
        <v>64</v>
      </c>
      <c r="R31" s="252" t="s">
        <v>64</v>
      </c>
      <c r="S31" s="252" t="s">
        <v>64</v>
      </c>
      <c r="T31" s="252" t="s">
        <v>68</v>
      </c>
      <c r="U31" s="264" t="s">
        <v>64</v>
      </c>
      <c r="V31" s="252" t="s">
        <v>64</v>
      </c>
      <c r="W31" s="252" t="s">
        <v>64</v>
      </c>
      <c r="X31" s="252" t="s">
        <v>65</v>
      </c>
      <c r="Y31" s="252" t="s">
        <v>65</v>
      </c>
      <c r="Z31" s="278" t="s">
        <v>64</v>
      </c>
      <c r="AA31" s="252" t="s">
        <v>78</v>
      </c>
      <c r="AB31" s="252" t="s">
        <v>64</v>
      </c>
      <c r="AC31" s="252" t="s">
        <v>64</v>
      </c>
      <c r="AD31" s="252" t="s">
        <v>64</v>
      </c>
      <c r="AE31" s="252" t="s">
        <v>64</v>
      </c>
      <c r="AF31" s="252" t="s">
        <v>65</v>
      </c>
      <c r="AG31" s="264" t="s">
        <v>64</v>
      </c>
      <c r="AH31" s="252" t="s">
        <v>64</v>
      </c>
      <c r="AI31" s="252" t="s">
        <v>64</v>
      </c>
      <c r="AJ31" s="268" t="s">
        <v>64</v>
      </c>
      <c r="AK31" s="252" t="s">
        <v>64</v>
      </c>
      <c r="AL31" s="252" t="s">
        <v>64</v>
      </c>
      <c r="AM31" s="252" t="s">
        <v>65</v>
      </c>
      <c r="AN31" s="269" t="s">
        <v>64</v>
      </c>
      <c r="AO31" s="252" t="s">
        <v>64</v>
      </c>
      <c r="AP31" s="252" t="s">
        <v>64</v>
      </c>
      <c r="AQ31" s="252"/>
      <c r="AR31" s="268" t="s">
        <v>64</v>
      </c>
      <c r="AS31" s="252" t="s">
        <v>79</v>
      </c>
      <c r="AT31" s="252" t="s">
        <v>65</v>
      </c>
      <c r="AU31" s="252" t="s">
        <v>65</v>
      </c>
      <c r="AV31" s="252" t="s">
        <v>65</v>
      </c>
      <c r="AW31" s="252" t="s">
        <v>65</v>
      </c>
      <c r="AX31" s="269" t="s">
        <v>64</v>
      </c>
      <c r="AY31" s="252" t="s">
        <v>65</v>
      </c>
      <c r="AZ31" s="252"/>
      <c r="BA31" s="268" t="s">
        <v>65</v>
      </c>
      <c r="BB31" s="252" t="s">
        <v>64</v>
      </c>
      <c r="BC31" s="252"/>
      <c r="BD31" s="269" t="s">
        <v>64</v>
      </c>
      <c r="BE31" s="327" t="s">
        <v>65</v>
      </c>
      <c r="BF31" s="327" t="s">
        <v>65</v>
      </c>
    </row>
    <row r="32" spans="1:58" s="297" customFormat="1" x14ac:dyDescent="0.3">
      <c r="A32" s="304">
        <v>30</v>
      </c>
      <c r="B32" s="248" t="s">
        <v>170</v>
      </c>
      <c r="C32" s="248" t="s">
        <v>171</v>
      </c>
      <c r="D32" s="248" t="s">
        <v>62</v>
      </c>
      <c r="E32" s="290" t="s">
        <v>63</v>
      </c>
      <c r="F32" s="262" t="s">
        <v>64</v>
      </c>
      <c r="G32" s="252" t="s">
        <v>65</v>
      </c>
      <c r="H32" s="250" t="s">
        <v>64</v>
      </c>
      <c r="I32" s="278" t="s">
        <v>64</v>
      </c>
      <c r="J32" s="252" t="s">
        <v>64</v>
      </c>
      <c r="K32" s="252" t="s">
        <v>66</v>
      </c>
      <c r="L32" s="250" t="s">
        <v>65</v>
      </c>
      <c r="M32" s="264" t="s">
        <v>64</v>
      </c>
      <c r="N32" s="252" t="s">
        <v>64</v>
      </c>
      <c r="O32" s="250" t="s">
        <v>65</v>
      </c>
      <c r="P32" s="278" t="s">
        <v>64</v>
      </c>
      <c r="Q32" s="262" t="s">
        <v>64</v>
      </c>
      <c r="R32" s="252" t="s">
        <v>65</v>
      </c>
      <c r="S32" s="252" t="s">
        <v>65</v>
      </c>
      <c r="T32" s="252" t="s">
        <v>67</v>
      </c>
      <c r="U32" s="264" t="s">
        <v>64</v>
      </c>
      <c r="V32" s="252" t="s">
        <v>64</v>
      </c>
      <c r="W32" s="252" t="s">
        <v>64</v>
      </c>
      <c r="X32" s="252" t="s">
        <v>64</v>
      </c>
      <c r="Y32" s="252" t="s">
        <v>65</v>
      </c>
      <c r="Z32" s="278" t="s">
        <v>64</v>
      </c>
      <c r="AA32" s="252" t="s">
        <v>57</v>
      </c>
      <c r="AB32" s="252" t="s">
        <v>64</v>
      </c>
      <c r="AC32" s="252" t="s">
        <v>65</v>
      </c>
      <c r="AD32" s="252" t="s">
        <v>64</v>
      </c>
      <c r="AE32" s="252" t="s">
        <v>65</v>
      </c>
      <c r="AF32" s="252" t="s">
        <v>57</v>
      </c>
      <c r="AG32" s="264" t="s">
        <v>64</v>
      </c>
      <c r="AH32" s="262" t="s">
        <v>64</v>
      </c>
      <c r="AI32" s="252" t="s">
        <v>64</v>
      </c>
      <c r="AJ32" s="268" t="s">
        <v>64</v>
      </c>
      <c r="AK32" s="262" t="s">
        <v>64</v>
      </c>
      <c r="AL32" s="252" t="s">
        <v>64</v>
      </c>
      <c r="AM32" s="252" t="s">
        <v>65</v>
      </c>
      <c r="AN32" s="269" t="s">
        <v>64</v>
      </c>
      <c r="AO32" s="262" t="s">
        <v>64</v>
      </c>
      <c r="AP32" s="252" t="s">
        <v>64</v>
      </c>
      <c r="AQ32" s="252"/>
      <c r="AR32" s="268" t="s">
        <v>64</v>
      </c>
      <c r="AS32" s="262" t="s">
        <v>65</v>
      </c>
      <c r="AT32" s="252" t="s">
        <v>65</v>
      </c>
      <c r="AU32" s="252" t="s">
        <v>65</v>
      </c>
      <c r="AV32" s="252" t="s">
        <v>65</v>
      </c>
      <c r="AW32" s="252" t="s">
        <v>65</v>
      </c>
      <c r="AX32" s="269" t="s">
        <v>65</v>
      </c>
      <c r="AY32" s="262" t="s">
        <v>65</v>
      </c>
      <c r="AZ32" s="252"/>
      <c r="BA32" s="268" t="s">
        <v>65</v>
      </c>
      <c r="BB32" s="262" t="s">
        <v>64</v>
      </c>
      <c r="BC32" s="252"/>
      <c r="BD32" s="269" t="s">
        <v>64</v>
      </c>
      <c r="BE32" s="327" t="s">
        <v>64</v>
      </c>
      <c r="BF32" s="327" t="s">
        <v>65</v>
      </c>
    </row>
    <row r="33" spans="1:58" s="297" customFormat="1" x14ac:dyDescent="0.3">
      <c r="A33" s="304">
        <v>31</v>
      </c>
      <c r="B33" s="248" t="s">
        <v>172</v>
      </c>
      <c r="C33" s="248" t="s">
        <v>173</v>
      </c>
      <c r="D33" s="248" t="s">
        <v>76</v>
      </c>
      <c r="E33" s="290" t="s">
        <v>91</v>
      </c>
      <c r="F33" s="262" t="s">
        <v>64</v>
      </c>
      <c r="G33" s="252" t="s">
        <v>64</v>
      </c>
      <c r="H33" s="250" t="s">
        <v>65</v>
      </c>
      <c r="I33" s="278" t="s">
        <v>64</v>
      </c>
      <c r="J33" s="252" t="s">
        <v>64</v>
      </c>
      <c r="K33" s="252" t="s">
        <v>65</v>
      </c>
      <c r="L33" s="250" t="s">
        <v>65</v>
      </c>
      <c r="M33" s="264" t="s">
        <v>64</v>
      </c>
      <c r="N33" s="252" t="s">
        <v>64</v>
      </c>
      <c r="O33" s="250" t="s">
        <v>65</v>
      </c>
      <c r="P33" s="278" t="s">
        <v>64</v>
      </c>
      <c r="Q33" s="262" t="s">
        <v>64</v>
      </c>
      <c r="R33" s="252" t="s">
        <v>64</v>
      </c>
      <c r="S33" s="252" t="s">
        <v>64</v>
      </c>
      <c r="T33" s="252" t="s">
        <v>68</v>
      </c>
      <c r="U33" s="264" t="s">
        <v>64</v>
      </c>
      <c r="V33" s="252" t="s">
        <v>64</v>
      </c>
      <c r="W33" s="252" t="s">
        <v>64</v>
      </c>
      <c r="X33" s="252" t="s">
        <v>65</v>
      </c>
      <c r="Y33" s="252" t="s">
        <v>65</v>
      </c>
      <c r="Z33" s="278" t="s">
        <v>64</v>
      </c>
      <c r="AA33" s="252" t="s">
        <v>78</v>
      </c>
      <c r="AB33" s="252" t="s">
        <v>64</v>
      </c>
      <c r="AC33" s="252" t="s">
        <v>64</v>
      </c>
      <c r="AD33" s="252" t="s">
        <v>64</v>
      </c>
      <c r="AE33" s="252" t="s">
        <v>64</v>
      </c>
      <c r="AF33" s="252" t="s">
        <v>65</v>
      </c>
      <c r="AG33" s="264" t="s">
        <v>64</v>
      </c>
      <c r="AH33" s="252" t="s">
        <v>64</v>
      </c>
      <c r="AI33" s="252" t="s">
        <v>64</v>
      </c>
      <c r="AJ33" s="268" t="s">
        <v>64</v>
      </c>
      <c r="AK33" s="252" t="s">
        <v>64</v>
      </c>
      <c r="AL33" s="252" t="s">
        <v>64</v>
      </c>
      <c r="AM33" s="252" t="s">
        <v>65</v>
      </c>
      <c r="AN33" s="269" t="s">
        <v>64</v>
      </c>
      <c r="AO33" s="252" t="s">
        <v>64</v>
      </c>
      <c r="AP33" s="252" t="s">
        <v>64</v>
      </c>
      <c r="AQ33" s="252"/>
      <c r="AR33" s="268" t="s">
        <v>64</v>
      </c>
      <c r="AS33" s="252" t="s">
        <v>79</v>
      </c>
      <c r="AT33" s="252" t="s">
        <v>65</v>
      </c>
      <c r="AU33" s="252" t="s">
        <v>65</v>
      </c>
      <c r="AV33" s="252" t="s">
        <v>65</v>
      </c>
      <c r="AW33" s="252" t="s">
        <v>65</v>
      </c>
      <c r="AX33" s="269" t="s">
        <v>64</v>
      </c>
      <c r="AY33" s="252" t="s">
        <v>65</v>
      </c>
      <c r="AZ33" s="252"/>
      <c r="BA33" s="268" t="s">
        <v>65</v>
      </c>
      <c r="BB33" s="252" t="s">
        <v>64</v>
      </c>
      <c r="BC33" s="252"/>
      <c r="BD33" s="269" t="s">
        <v>64</v>
      </c>
      <c r="BE33" s="327" t="s">
        <v>65</v>
      </c>
      <c r="BF33" s="327" t="s">
        <v>65</v>
      </c>
    </row>
    <row r="34" spans="1:58" s="297" customFormat="1" x14ac:dyDescent="0.3">
      <c r="A34" s="304">
        <v>32</v>
      </c>
      <c r="B34" s="248" t="s">
        <v>174</v>
      </c>
      <c r="C34" s="248" t="s">
        <v>175</v>
      </c>
      <c r="D34" s="248" t="s">
        <v>93</v>
      </c>
      <c r="E34" s="290" t="s">
        <v>139</v>
      </c>
      <c r="F34" s="262" t="s">
        <v>64</v>
      </c>
      <c r="G34" s="252" t="s">
        <v>65</v>
      </c>
      <c r="H34" s="250" t="s">
        <v>64</v>
      </c>
      <c r="I34" s="278" t="s">
        <v>64</v>
      </c>
      <c r="J34" s="252" t="s">
        <v>64</v>
      </c>
      <c r="K34" s="252" t="s">
        <v>64</v>
      </c>
      <c r="L34" s="250" t="s">
        <v>64</v>
      </c>
      <c r="M34" s="264" t="s">
        <v>64</v>
      </c>
      <c r="N34" s="252" t="s">
        <v>64</v>
      </c>
      <c r="O34" s="250" t="s">
        <v>65</v>
      </c>
      <c r="P34" s="278" t="s">
        <v>64</v>
      </c>
      <c r="Q34" s="262" t="s">
        <v>64</v>
      </c>
      <c r="R34" s="252" t="s">
        <v>64</v>
      </c>
      <c r="S34" s="252" t="s">
        <v>65</v>
      </c>
      <c r="T34" s="252" t="s">
        <v>68</v>
      </c>
      <c r="U34" s="264" t="s">
        <v>64</v>
      </c>
      <c r="V34" s="252" t="s">
        <v>64</v>
      </c>
      <c r="W34" s="252" t="s">
        <v>64</v>
      </c>
      <c r="X34" s="252" t="s">
        <v>64</v>
      </c>
      <c r="Y34" s="252" t="s">
        <v>65</v>
      </c>
      <c r="Z34" s="278" t="s">
        <v>64</v>
      </c>
      <c r="AA34" s="301" t="s">
        <v>84</v>
      </c>
      <c r="AB34" s="252" t="s">
        <v>64</v>
      </c>
      <c r="AC34" s="252" t="s">
        <v>64</v>
      </c>
      <c r="AD34" s="252" t="s">
        <v>64</v>
      </c>
      <c r="AE34" s="252" t="s">
        <v>64</v>
      </c>
      <c r="AF34" s="252" t="s">
        <v>64</v>
      </c>
      <c r="AG34" s="264" t="s">
        <v>64</v>
      </c>
      <c r="AH34" s="262" t="s">
        <v>64</v>
      </c>
      <c r="AI34" s="252" t="s">
        <v>65</v>
      </c>
      <c r="AJ34" s="268" t="s">
        <v>64</v>
      </c>
      <c r="AK34" s="262" t="s">
        <v>65</v>
      </c>
      <c r="AL34" s="252" t="s">
        <v>65</v>
      </c>
      <c r="AM34" s="252" t="s">
        <v>65</v>
      </c>
      <c r="AN34" s="269" t="s">
        <v>65</v>
      </c>
      <c r="AO34" s="262" t="s">
        <v>64</v>
      </c>
      <c r="AP34" s="252" t="s">
        <v>64</v>
      </c>
      <c r="AQ34" s="252" t="s">
        <v>68</v>
      </c>
      <c r="AR34" s="268" t="s">
        <v>64</v>
      </c>
      <c r="AS34" s="262" t="s">
        <v>176</v>
      </c>
      <c r="AT34" s="252" t="s">
        <v>177</v>
      </c>
      <c r="AU34" s="252" t="s">
        <v>178</v>
      </c>
      <c r="AV34" s="252" t="s">
        <v>65</v>
      </c>
      <c r="AW34" s="252" t="s">
        <v>65</v>
      </c>
      <c r="AX34" s="269" t="s">
        <v>64</v>
      </c>
      <c r="AY34" s="262" t="s">
        <v>64</v>
      </c>
      <c r="AZ34" s="252"/>
      <c r="BA34" s="268" t="s">
        <v>64</v>
      </c>
      <c r="BB34" s="262" t="s">
        <v>64</v>
      </c>
      <c r="BC34" s="252"/>
      <c r="BD34" s="269" t="s">
        <v>64</v>
      </c>
      <c r="BE34" s="327" t="s">
        <v>64</v>
      </c>
      <c r="BF34" s="327" t="s">
        <v>64</v>
      </c>
    </row>
    <row r="35" spans="1:58" s="297" customFormat="1" x14ac:dyDescent="0.3">
      <c r="A35" s="304">
        <v>33</v>
      </c>
      <c r="B35" s="248" t="s">
        <v>179</v>
      </c>
      <c r="C35" s="248" t="s">
        <v>180</v>
      </c>
      <c r="D35" s="248" t="s">
        <v>76</v>
      </c>
      <c r="E35" s="290" t="s">
        <v>91</v>
      </c>
      <c r="F35" s="262" t="s">
        <v>64</v>
      </c>
      <c r="G35" s="252" t="s">
        <v>64</v>
      </c>
      <c r="H35" s="250" t="s">
        <v>65</v>
      </c>
      <c r="I35" s="278" t="s">
        <v>64</v>
      </c>
      <c r="J35" s="252" t="s">
        <v>64</v>
      </c>
      <c r="K35" s="252" t="s">
        <v>65</v>
      </c>
      <c r="L35" s="250" t="s">
        <v>65</v>
      </c>
      <c r="M35" s="264" t="s">
        <v>64</v>
      </c>
      <c r="N35" s="252" t="s">
        <v>64</v>
      </c>
      <c r="O35" s="250" t="s">
        <v>65</v>
      </c>
      <c r="P35" s="278" t="s">
        <v>64</v>
      </c>
      <c r="Q35" s="262" t="s">
        <v>64</v>
      </c>
      <c r="R35" s="252" t="s">
        <v>64</v>
      </c>
      <c r="S35" s="252" t="s">
        <v>64</v>
      </c>
      <c r="T35" s="252" t="s">
        <v>68</v>
      </c>
      <c r="U35" s="264" t="s">
        <v>64</v>
      </c>
      <c r="V35" s="252" t="s">
        <v>64</v>
      </c>
      <c r="W35" s="252" t="s">
        <v>64</v>
      </c>
      <c r="X35" s="252" t="s">
        <v>65</v>
      </c>
      <c r="Y35" s="252" t="s">
        <v>65</v>
      </c>
      <c r="Z35" s="278" t="s">
        <v>64</v>
      </c>
      <c r="AA35" s="252" t="s">
        <v>78</v>
      </c>
      <c r="AB35" s="252" t="s">
        <v>64</v>
      </c>
      <c r="AC35" s="252" t="s">
        <v>64</v>
      </c>
      <c r="AD35" s="252" t="s">
        <v>64</v>
      </c>
      <c r="AE35" s="252" t="s">
        <v>64</v>
      </c>
      <c r="AF35" s="252" t="s">
        <v>65</v>
      </c>
      <c r="AG35" s="264" t="s">
        <v>64</v>
      </c>
      <c r="AH35" s="252" t="s">
        <v>64</v>
      </c>
      <c r="AI35" s="252" t="s">
        <v>64</v>
      </c>
      <c r="AJ35" s="268" t="s">
        <v>64</v>
      </c>
      <c r="AK35" s="252" t="s">
        <v>64</v>
      </c>
      <c r="AL35" s="252" t="s">
        <v>64</v>
      </c>
      <c r="AM35" s="252" t="s">
        <v>65</v>
      </c>
      <c r="AN35" s="269" t="s">
        <v>64</v>
      </c>
      <c r="AO35" s="252" t="s">
        <v>64</v>
      </c>
      <c r="AP35" s="252" t="s">
        <v>64</v>
      </c>
      <c r="AQ35" s="252"/>
      <c r="AR35" s="268" t="s">
        <v>64</v>
      </c>
      <c r="AS35" s="252" t="s">
        <v>79</v>
      </c>
      <c r="AT35" s="252" t="s">
        <v>65</v>
      </c>
      <c r="AU35" s="252" t="s">
        <v>65</v>
      </c>
      <c r="AV35" s="252" t="s">
        <v>65</v>
      </c>
      <c r="AW35" s="252" t="s">
        <v>65</v>
      </c>
      <c r="AX35" s="269" t="s">
        <v>64</v>
      </c>
      <c r="AY35" s="252" t="s">
        <v>65</v>
      </c>
      <c r="AZ35" s="252"/>
      <c r="BA35" s="268" t="s">
        <v>65</v>
      </c>
      <c r="BB35" s="252" t="s">
        <v>64</v>
      </c>
      <c r="BC35" s="252"/>
      <c r="BD35" s="269" t="s">
        <v>64</v>
      </c>
      <c r="BE35" s="327" t="s">
        <v>65</v>
      </c>
      <c r="BF35" s="327" t="s">
        <v>65</v>
      </c>
    </row>
    <row r="36" spans="1:58" s="297" customFormat="1" x14ac:dyDescent="0.3">
      <c r="A36" s="304">
        <v>34</v>
      </c>
      <c r="B36" s="253" t="s">
        <v>181</v>
      </c>
      <c r="C36" s="253" t="s">
        <v>182</v>
      </c>
      <c r="D36" s="253" t="s">
        <v>93</v>
      </c>
      <c r="E36" s="305" t="s">
        <v>94</v>
      </c>
      <c r="F36" s="262" t="s">
        <v>64</v>
      </c>
      <c r="G36" s="252" t="s">
        <v>65</v>
      </c>
      <c r="H36" s="250" t="s">
        <v>65</v>
      </c>
      <c r="I36" s="278" t="s">
        <v>64</v>
      </c>
      <c r="J36" s="252" t="s">
        <v>64</v>
      </c>
      <c r="K36" s="252" t="s">
        <v>65</v>
      </c>
      <c r="L36" s="250" t="s">
        <v>65</v>
      </c>
      <c r="M36" s="264" t="s">
        <v>64</v>
      </c>
      <c r="N36" s="252" t="s">
        <v>64</v>
      </c>
      <c r="O36" s="250" t="s">
        <v>65</v>
      </c>
      <c r="P36" s="278" t="s">
        <v>64</v>
      </c>
      <c r="Q36" s="262" t="s">
        <v>64</v>
      </c>
      <c r="R36" s="252" t="s">
        <v>64</v>
      </c>
      <c r="S36" s="252" t="s">
        <v>65</v>
      </c>
      <c r="T36" s="252" t="s">
        <v>68</v>
      </c>
      <c r="U36" s="264" t="s">
        <v>64</v>
      </c>
      <c r="V36" s="252" t="s">
        <v>64</v>
      </c>
      <c r="W36" s="252" t="s">
        <v>64</v>
      </c>
      <c r="X36" s="252" t="s">
        <v>65</v>
      </c>
      <c r="Y36" s="252" t="s">
        <v>65</v>
      </c>
      <c r="Z36" s="278" t="s">
        <v>64</v>
      </c>
      <c r="AA36" s="252" t="s">
        <v>78</v>
      </c>
      <c r="AB36" s="252" t="s">
        <v>65</v>
      </c>
      <c r="AC36" s="252" t="s">
        <v>65</v>
      </c>
      <c r="AD36" s="252" t="s">
        <v>64</v>
      </c>
      <c r="AE36" s="252" t="s">
        <v>64</v>
      </c>
      <c r="AF36" s="252" t="s">
        <v>65</v>
      </c>
      <c r="AG36" s="264" t="s">
        <v>64</v>
      </c>
      <c r="AH36" s="262" t="s">
        <v>64</v>
      </c>
      <c r="AI36" s="252" t="s">
        <v>65</v>
      </c>
      <c r="AJ36" s="268" t="s">
        <v>64</v>
      </c>
      <c r="AK36" s="262" t="s">
        <v>64</v>
      </c>
      <c r="AL36" s="252" t="s">
        <v>64</v>
      </c>
      <c r="AM36" s="252" t="s">
        <v>65</v>
      </c>
      <c r="AN36" s="269" t="s">
        <v>64</v>
      </c>
      <c r="AO36" s="262" t="s">
        <v>64</v>
      </c>
      <c r="AP36" s="252" t="s">
        <v>65</v>
      </c>
      <c r="AQ36" s="252"/>
      <c r="AR36" s="268" t="s">
        <v>64</v>
      </c>
      <c r="AS36" s="262" t="s">
        <v>64</v>
      </c>
      <c r="AT36" s="252" t="s">
        <v>65</v>
      </c>
      <c r="AU36" s="252" t="s">
        <v>64</v>
      </c>
      <c r="AV36" s="252" t="s">
        <v>65</v>
      </c>
      <c r="AW36" s="252" t="s">
        <v>64</v>
      </c>
      <c r="AX36" s="269" t="s">
        <v>64</v>
      </c>
      <c r="AY36" s="262" t="s">
        <v>65</v>
      </c>
      <c r="AZ36" s="252"/>
      <c r="BA36" s="268" t="s">
        <v>65</v>
      </c>
      <c r="BB36" s="262" t="s">
        <v>65</v>
      </c>
      <c r="BC36" s="252"/>
      <c r="BD36" s="269" t="s">
        <v>65</v>
      </c>
      <c r="BE36" s="327" t="s">
        <v>65</v>
      </c>
      <c r="BF36" s="327" t="s">
        <v>65</v>
      </c>
    </row>
    <row r="37" spans="1:58" s="297" customFormat="1" x14ac:dyDescent="0.3">
      <c r="A37" s="304">
        <v>35</v>
      </c>
      <c r="B37" s="248" t="str">
        <f>SUBSTITUTE("Central African Republic","Republic","Rep")</f>
        <v>Central African Rep</v>
      </c>
      <c r="C37" s="248" t="s">
        <v>183</v>
      </c>
      <c r="D37" s="248" t="s">
        <v>76</v>
      </c>
      <c r="E37" s="290" t="s">
        <v>91</v>
      </c>
      <c r="F37" s="262" t="s">
        <v>64</v>
      </c>
      <c r="G37" s="252" t="s">
        <v>64</v>
      </c>
      <c r="H37" s="250" t="s">
        <v>65</v>
      </c>
      <c r="I37" s="278" t="s">
        <v>64</v>
      </c>
      <c r="J37" s="252" t="s">
        <v>64</v>
      </c>
      <c r="K37" s="252" t="s">
        <v>65</v>
      </c>
      <c r="L37" s="250" t="s">
        <v>65</v>
      </c>
      <c r="M37" s="264" t="s">
        <v>64</v>
      </c>
      <c r="N37" s="252" t="s">
        <v>64</v>
      </c>
      <c r="O37" s="250" t="s">
        <v>65</v>
      </c>
      <c r="P37" s="278" t="s">
        <v>64</v>
      </c>
      <c r="Q37" s="262" t="s">
        <v>64</v>
      </c>
      <c r="R37" s="252" t="s">
        <v>64</v>
      </c>
      <c r="S37" s="252" t="s">
        <v>64</v>
      </c>
      <c r="T37" s="252" t="s">
        <v>68</v>
      </c>
      <c r="U37" s="264" t="s">
        <v>64</v>
      </c>
      <c r="V37" s="252" t="s">
        <v>64</v>
      </c>
      <c r="W37" s="252" t="s">
        <v>64</v>
      </c>
      <c r="X37" s="252" t="s">
        <v>65</v>
      </c>
      <c r="Y37" s="252" t="s">
        <v>65</v>
      </c>
      <c r="Z37" s="278" t="s">
        <v>64</v>
      </c>
      <c r="AA37" s="252" t="s">
        <v>78</v>
      </c>
      <c r="AB37" s="252" t="s">
        <v>64</v>
      </c>
      <c r="AC37" s="252" t="s">
        <v>64</v>
      </c>
      <c r="AD37" s="252" t="s">
        <v>64</v>
      </c>
      <c r="AE37" s="252" t="s">
        <v>64</v>
      </c>
      <c r="AF37" s="252" t="s">
        <v>65</v>
      </c>
      <c r="AG37" s="264" t="s">
        <v>64</v>
      </c>
      <c r="AH37" s="252" t="s">
        <v>64</v>
      </c>
      <c r="AI37" s="252" t="s">
        <v>64</v>
      </c>
      <c r="AJ37" s="268" t="s">
        <v>64</v>
      </c>
      <c r="AK37" s="252" t="s">
        <v>64</v>
      </c>
      <c r="AL37" s="252" t="s">
        <v>64</v>
      </c>
      <c r="AM37" s="252" t="s">
        <v>65</v>
      </c>
      <c r="AN37" s="269" t="s">
        <v>64</v>
      </c>
      <c r="AO37" s="252" t="s">
        <v>64</v>
      </c>
      <c r="AP37" s="252" t="s">
        <v>64</v>
      </c>
      <c r="AQ37" s="252"/>
      <c r="AR37" s="268" t="s">
        <v>64</v>
      </c>
      <c r="AS37" s="252" t="s">
        <v>79</v>
      </c>
      <c r="AT37" s="252" t="s">
        <v>65</v>
      </c>
      <c r="AU37" s="252" t="s">
        <v>65</v>
      </c>
      <c r="AV37" s="252" t="s">
        <v>65</v>
      </c>
      <c r="AW37" s="252" t="s">
        <v>65</v>
      </c>
      <c r="AX37" s="269" t="s">
        <v>64</v>
      </c>
      <c r="AY37" s="252" t="s">
        <v>65</v>
      </c>
      <c r="AZ37" s="252"/>
      <c r="BA37" s="268" t="s">
        <v>65</v>
      </c>
      <c r="BB37" s="252" t="s">
        <v>64</v>
      </c>
      <c r="BC37" s="252"/>
      <c r="BD37" s="269" t="s">
        <v>64</v>
      </c>
      <c r="BE37" s="327" t="s">
        <v>65</v>
      </c>
      <c r="BF37" s="327" t="s">
        <v>65</v>
      </c>
    </row>
    <row r="38" spans="1:58" s="297" customFormat="1" x14ac:dyDescent="0.3">
      <c r="A38" s="304">
        <v>36</v>
      </c>
      <c r="B38" s="248" t="s">
        <v>184</v>
      </c>
      <c r="C38" s="248" t="s">
        <v>185</v>
      </c>
      <c r="D38" s="248" t="s">
        <v>76</v>
      </c>
      <c r="E38" s="290" t="s">
        <v>91</v>
      </c>
      <c r="F38" s="262" t="s">
        <v>64</v>
      </c>
      <c r="G38" s="252" t="s">
        <v>64</v>
      </c>
      <c r="H38" s="250" t="s">
        <v>65</v>
      </c>
      <c r="I38" s="278" t="s">
        <v>64</v>
      </c>
      <c r="J38" s="252" t="s">
        <v>64</v>
      </c>
      <c r="K38" s="252" t="s">
        <v>65</v>
      </c>
      <c r="L38" s="250" t="s">
        <v>65</v>
      </c>
      <c r="M38" s="264" t="s">
        <v>64</v>
      </c>
      <c r="N38" s="252" t="s">
        <v>64</v>
      </c>
      <c r="O38" s="250" t="s">
        <v>65</v>
      </c>
      <c r="P38" s="278" t="s">
        <v>64</v>
      </c>
      <c r="Q38" s="262" t="s">
        <v>64</v>
      </c>
      <c r="R38" s="252" t="s">
        <v>64</v>
      </c>
      <c r="S38" s="252" t="s">
        <v>64</v>
      </c>
      <c r="T38" s="252" t="s">
        <v>68</v>
      </c>
      <c r="U38" s="264" t="s">
        <v>64</v>
      </c>
      <c r="V38" s="252" t="s">
        <v>64</v>
      </c>
      <c r="W38" s="252" t="s">
        <v>64</v>
      </c>
      <c r="X38" s="252" t="s">
        <v>65</v>
      </c>
      <c r="Y38" s="252" t="s">
        <v>65</v>
      </c>
      <c r="Z38" s="278" t="s">
        <v>64</v>
      </c>
      <c r="AA38" s="252" t="s">
        <v>78</v>
      </c>
      <c r="AB38" s="252" t="s">
        <v>64</v>
      </c>
      <c r="AC38" s="252" t="s">
        <v>64</v>
      </c>
      <c r="AD38" s="252" t="s">
        <v>64</v>
      </c>
      <c r="AE38" s="252" t="s">
        <v>64</v>
      </c>
      <c r="AF38" s="252" t="s">
        <v>65</v>
      </c>
      <c r="AG38" s="264" t="s">
        <v>64</v>
      </c>
      <c r="AH38" s="252" t="s">
        <v>64</v>
      </c>
      <c r="AI38" s="252" t="s">
        <v>64</v>
      </c>
      <c r="AJ38" s="268" t="s">
        <v>64</v>
      </c>
      <c r="AK38" s="252" t="s">
        <v>64</v>
      </c>
      <c r="AL38" s="252" t="s">
        <v>64</v>
      </c>
      <c r="AM38" s="252" t="s">
        <v>65</v>
      </c>
      <c r="AN38" s="269" t="s">
        <v>64</v>
      </c>
      <c r="AO38" s="252" t="s">
        <v>64</v>
      </c>
      <c r="AP38" s="252" t="s">
        <v>64</v>
      </c>
      <c r="AQ38" s="252"/>
      <c r="AR38" s="268" t="s">
        <v>64</v>
      </c>
      <c r="AS38" s="252" t="s">
        <v>79</v>
      </c>
      <c r="AT38" s="252" t="s">
        <v>65</v>
      </c>
      <c r="AU38" s="252" t="s">
        <v>65</v>
      </c>
      <c r="AV38" s="252" t="s">
        <v>65</v>
      </c>
      <c r="AW38" s="252" t="s">
        <v>65</v>
      </c>
      <c r="AX38" s="269" t="s">
        <v>64</v>
      </c>
      <c r="AY38" s="252" t="s">
        <v>65</v>
      </c>
      <c r="AZ38" s="252"/>
      <c r="BA38" s="268" t="s">
        <v>65</v>
      </c>
      <c r="BB38" s="252" t="s">
        <v>64</v>
      </c>
      <c r="BC38" s="252"/>
      <c r="BD38" s="269" t="s">
        <v>64</v>
      </c>
      <c r="BE38" s="327" t="s">
        <v>65</v>
      </c>
      <c r="BF38" s="327" t="s">
        <v>65</v>
      </c>
    </row>
    <row r="39" spans="1:58" s="297" customFormat="1" x14ac:dyDescent="0.3">
      <c r="A39" s="304">
        <v>37</v>
      </c>
      <c r="B39" s="248" t="s">
        <v>186</v>
      </c>
      <c r="C39" s="248" t="s">
        <v>187</v>
      </c>
      <c r="D39" s="248" t="s">
        <v>93</v>
      </c>
      <c r="E39" s="290" t="s">
        <v>97</v>
      </c>
      <c r="F39" s="262" t="s">
        <v>64</v>
      </c>
      <c r="G39" s="252" t="s">
        <v>64</v>
      </c>
      <c r="H39" s="250" t="s">
        <v>65</v>
      </c>
      <c r="I39" s="278" t="s">
        <v>64</v>
      </c>
      <c r="J39" s="252" t="s">
        <v>64</v>
      </c>
      <c r="K39" s="252" t="s">
        <v>64</v>
      </c>
      <c r="L39" s="250" t="s">
        <v>65</v>
      </c>
      <c r="M39" s="264" t="s">
        <v>64</v>
      </c>
      <c r="N39" s="252" t="s">
        <v>64</v>
      </c>
      <c r="O39" s="250" t="s">
        <v>65</v>
      </c>
      <c r="P39" s="278" t="s">
        <v>64</v>
      </c>
      <c r="Q39" s="262" t="s">
        <v>64</v>
      </c>
      <c r="R39" s="252" t="s">
        <v>65</v>
      </c>
      <c r="S39" s="252" t="s">
        <v>65</v>
      </c>
      <c r="T39" s="252" t="s">
        <v>68</v>
      </c>
      <c r="U39" s="264" t="s">
        <v>64</v>
      </c>
      <c r="V39" s="252" t="s">
        <v>64</v>
      </c>
      <c r="W39" s="252" t="s">
        <v>64</v>
      </c>
      <c r="X39" s="252" t="s">
        <v>64</v>
      </c>
      <c r="Y39" s="252" t="s">
        <v>65</v>
      </c>
      <c r="Z39" s="278" t="s">
        <v>64</v>
      </c>
      <c r="AA39" s="252" t="s">
        <v>65</v>
      </c>
      <c r="AB39" s="252" t="s">
        <v>65</v>
      </c>
      <c r="AC39" s="252" t="s">
        <v>65</v>
      </c>
      <c r="AD39" s="252" t="s">
        <v>65</v>
      </c>
      <c r="AE39" s="252" t="s">
        <v>65</v>
      </c>
      <c r="AF39" s="252" t="s">
        <v>65</v>
      </c>
      <c r="AG39" s="264" t="s">
        <v>65</v>
      </c>
      <c r="AH39" s="262" t="s">
        <v>64</v>
      </c>
      <c r="AI39" s="252" t="s">
        <v>65</v>
      </c>
      <c r="AJ39" s="268" t="s">
        <v>64</v>
      </c>
      <c r="AK39" s="262" t="s">
        <v>64</v>
      </c>
      <c r="AL39" s="252" t="s">
        <v>64</v>
      </c>
      <c r="AM39" s="252" t="s">
        <v>65</v>
      </c>
      <c r="AN39" s="269" t="s">
        <v>64</v>
      </c>
      <c r="AO39" s="262" t="s">
        <v>64</v>
      </c>
      <c r="AP39" s="252" t="s">
        <v>64</v>
      </c>
      <c r="AQ39" s="252" t="s">
        <v>68</v>
      </c>
      <c r="AR39" s="268" t="s">
        <v>64</v>
      </c>
      <c r="AS39" s="262" t="s">
        <v>65</v>
      </c>
      <c r="AT39" s="252" t="s">
        <v>65</v>
      </c>
      <c r="AU39" s="252" t="s">
        <v>65</v>
      </c>
      <c r="AV39" s="252" t="s">
        <v>65</v>
      </c>
      <c r="AW39" s="252" t="s">
        <v>188</v>
      </c>
      <c r="AX39" s="269" t="s">
        <v>64</v>
      </c>
      <c r="AY39" s="262" t="s">
        <v>65</v>
      </c>
      <c r="AZ39" s="252"/>
      <c r="BA39" s="268" t="s">
        <v>65</v>
      </c>
      <c r="BB39" s="262" t="s">
        <v>64</v>
      </c>
      <c r="BC39" s="252"/>
      <c r="BD39" s="269" t="s">
        <v>64</v>
      </c>
      <c r="BE39" s="327" t="s">
        <v>65</v>
      </c>
      <c r="BF39" s="327" t="s">
        <v>65</v>
      </c>
    </row>
    <row r="40" spans="1:58" s="297" customFormat="1" x14ac:dyDescent="0.3">
      <c r="A40" s="304">
        <v>38</v>
      </c>
      <c r="B40" s="248" t="s">
        <v>189</v>
      </c>
      <c r="C40" s="248" t="s">
        <v>190</v>
      </c>
      <c r="D40" s="248" t="s">
        <v>62</v>
      </c>
      <c r="E40" s="290" t="s">
        <v>97</v>
      </c>
      <c r="F40" s="262" t="s">
        <v>64</v>
      </c>
      <c r="G40" s="252" t="s">
        <v>65</v>
      </c>
      <c r="H40" s="250" t="s">
        <v>65</v>
      </c>
      <c r="I40" s="278" t="s">
        <v>64</v>
      </c>
      <c r="J40" s="252" t="s">
        <v>64</v>
      </c>
      <c r="K40" s="252" t="s">
        <v>65</v>
      </c>
      <c r="L40" s="250" t="s">
        <v>64</v>
      </c>
      <c r="M40" s="264" t="s">
        <v>64</v>
      </c>
      <c r="N40" s="252" t="s">
        <v>64</v>
      </c>
      <c r="O40" s="250" t="s">
        <v>64</v>
      </c>
      <c r="P40" s="278" t="s">
        <v>64</v>
      </c>
      <c r="Q40" s="262" t="s">
        <v>64</v>
      </c>
      <c r="R40" s="252" t="s">
        <v>65</v>
      </c>
      <c r="S40" s="252" t="s">
        <v>64</v>
      </c>
      <c r="T40" s="252" t="s">
        <v>68</v>
      </c>
      <c r="U40" s="264" t="s">
        <v>64</v>
      </c>
      <c r="V40" s="252" t="s">
        <v>64</v>
      </c>
      <c r="W40" s="252" t="s">
        <v>64</v>
      </c>
      <c r="X40" s="252" t="s">
        <v>64</v>
      </c>
      <c r="Y40" s="252" t="s">
        <v>65</v>
      </c>
      <c r="Z40" s="278" t="s">
        <v>64</v>
      </c>
      <c r="AA40" s="252" t="s">
        <v>65</v>
      </c>
      <c r="AB40" s="252" t="s">
        <v>64</v>
      </c>
      <c r="AC40" s="252" t="s">
        <v>64</v>
      </c>
      <c r="AD40" s="252" t="s">
        <v>64</v>
      </c>
      <c r="AE40" s="252" t="s">
        <v>64</v>
      </c>
      <c r="AF40" s="252" t="s">
        <v>65</v>
      </c>
      <c r="AG40" s="264" t="s">
        <v>64</v>
      </c>
      <c r="AH40" s="262" t="s">
        <v>64</v>
      </c>
      <c r="AI40" s="252" t="s">
        <v>65</v>
      </c>
      <c r="AJ40" s="268" t="s">
        <v>64</v>
      </c>
      <c r="AK40" s="262" t="s">
        <v>64</v>
      </c>
      <c r="AL40" s="252" t="s">
        <v>64</v>
      </c>
      <c r="AM40" s="252" t="s">
        <v>65</v>
      </c>
      <c r="AN40" s="269" t="s">
        <v>64</v>
      </c>
      <c r="AO40" s="262" t="s">
        <v>64</v>
      </c>
      <c r="AP40" s="252" t="s">
        <v>64</v>
      </c>
      <c r="AQ40" s="252" t="s">
        <v>68</v>
      </c>
      <c r="AR40" s="268" t="s">
        <v>64</v>
      </c>
      <c r="AS40" s="262" t="s">
        <v>191</v>
      </c>
      <c r="AT40" s="252" t="s">
        <v>65</v>
      </c>
      <c r="AU40" s="252" t="s">
        <v>178</v>
      </c>
      <c r="AV40" s="252" t="s">
        <v>65</v>
      </c>
      <c r="AW40" s="252" t="s">
        <v>65</v>
      </c>
      <c r="AX40" s="269" t="s">
        <v>64</v>
      </c>
      <c r="AY40" s="262" t="s">
        <v>65</v>
      </c>
      <c r="AZ40" s="252"/>
      <c r="BA40" s="268" t="s">
        <v>65</v>
      </c>
      <c r="BB40" s="262" t="s">
        <v>64</v>
      </c>
      <c r="BC40" s="252"/>
      <c r="BD40" s="269" t="s">
        <v>64</v>
      </c>
      <c r="BE40" s="327" t="s">
        <v>65</v>
      </c>
      <c r="BF40" s="327" t="s">
        <v>65</v>
      </c>
    </row>
    <row r="41" spans="1:58" s="297" customFormat="1" x14ac:dyDescent="0.3">
      <c r="A41" s="304">
        <v>39</v>
      </c>
      <c r="B41" s="248" t="s">
        <v>192</v>
      </c>
      <c r="C41" s="248" t="s">
        <v>193</v>
      </c>
      <c r="D41" s="248" t="s">
        <v>93</v>
      </c>
      <c r="E41" s="290" t="s">
        <v>193</v>
      </c>
      <c r="F41" s="262" t="s">
        <v>64</v>
      </c>
      <c r="G41" s="252" t="s">
        <v>64</v>
      </c>
      <c r="H41" s="250" t="s">
        <v>65</v>
      </c>
      <c r="I41" s="278" t="s">
        <v>64</v>
      </c>
      <c r="J41" s="252" t="s">
        <v>64</v>
      </c>
      <c r="K41" s="252" t="s">
        <v>64</v>
      </c>
      <c r="L41" s="250" t="s">
        <v>64</v>
      </c>
      <c r="M41" s="264" t="s">
        <v>64</v>
      </c>
      <c r="N41" s="252" t="s">
        <v>64</v>
      </c>
      <c r="O41" s="250" t="s">
        <v>65</v>
      </c>
      <c r="P41" s="278" t="s">
        <v>64</v>
      </c>
      <c r="Q41" s="262" t="s">
        <v>64</v>
      </c>
      <c r="R41" s="252" t="s">
        <v>65</v>
      </c>
      <c r="S41" s="252" t="s">
        <v>65</v>
      </c>
      <c r="T41" s="252" t="s">
        <v>68</v>
      </c>
      <c r="U41" s="264" t="s">
        <v>64</v>
      </c>
      <c r="V41" s="252" t="s">
        <v>64</v>
      </c>
      <c r="W41" s="252" t="s">
        <v>64</v>
      </c>
      <c r="X41" s="252" t="s">
        <v>64</v>
      </c>
      <c r="Y41" s="252" t="s">
        <v>65</v>
      </c>
      <c r="Z41" s="278" t="s">
        <v>64</v>
      </c>
      <c r="AA41" s="252" t="s">
        <v>97</v>
      </c>
      <c r="AB41" s="252" t="s">
        <v>65</v>
      </c>
      <c r="AC41" s="252" t="s">
        <v>65</v>
      </c>
      <c r="AD41" s="252" t="s">
        <v>65</v>
      </c>
      <c r="AE41" s="252" t="s">
        <v>65</v>
      </c>
      <c r="AF41" s="252" t="s">
        <v>65</v>
      </c>
      <c r="AG41" s="264" t="s">
        <v>65</v>
      </c>
      <c r="AH41" s="262" t="s">
        <v>64</v>
      </c>
      <c r="AI41" s="252" t="s">
        <v>65</v>
      </c>
      <c r="AJ41" s="268" t="s">
        <v>64</v>
      </c>
      <c r="AK41" s="262" t="s">
        <v>64</v>
      </c>
      <c r="AL41" s="252" t="s">
        <v>64</v>
      </c>
      <c r="AM41" s="252" t="s">
        <v>65</v>
      </c>
      <c r="AN41" s="269" t="s">
        <v>64</v>
      </c>
      <c r="AO41" s="262" t="s">
        <v>64</v>
      </c>
      <c r="AP41" s="252" t="s">
        <v>64</v>
      </c>
      <c r="AQ41" s="252"/>
      <c r="AR41" s="268" t="s">
        <v>64</v>
      </c>
      <c r="AS41" s="262" t="s">
        <v>65</v>
      </c>
      <c r="AT41" s="252" t="s">
        <v>65</v>
      </c>
      <c r="AU41" s="252" t="s">
        <v>65</v>
      </c>
      <c r="AV41" s="252" t="s">
        <v>194</v>
      </c>
      <c r="AW41" s="252" t="s">
        <v>65</v>
      </c>
      <c r="AX41" s="269" t="s">
        <v>64</v>
      </c>
      <c r="AY41" s="262" t="s">
        <v>65</v>
      </c>
      <c r="AZ41" s="252"/>
      <c r="BA41" s="268" t="s">
        <v>65</v>
      </c>
      <c r="BB41" s="262" t="s">
        <v>65</v>
      </c>
      <c r="BC41" s="252"/>
      <c r="BD41" s="269" t="s">
        <v>65</v>
      </c>
      <c r="BE41" s="327" t="s">
        <v>65</v>
      </c>
      <c r="BF41" s="327" t="s">
        <v>65</v>
      </c>
    </row>
    <row r="42" spans="1:58" s="297" customFormat="1" x14ac:dyDescent="0.3">
      <c r="A42" s="304">
        <v>40</v>
      </c>
      <c r="B42" s="248" t="s">
        <v>195</v>
      </c>
      <c r="C42" s="248" t="s">
        <v>196</v>
      </c>
      <c r="D42" s="248" t="s">
        <v>76</v>
      </c>
      <c r="E42" s="290" t="s">
        <v>91</v>
      </c>
      <c r="F42" s="262" t="s">
        <v>64</v>
      </c>
      <c r="G42" s="252" t="s">
        <v>64</v>
      </c>
      <c r="H42" s="250" t="s">
        <v>65</v>
      </c>
      <c r="I42" s="278" t="s">
        <v>64</v>
      </c>
      <c r="J42" s="252" t="s">
        <v>64</v>
      </c>
      <c r="K42" s="252" t="s">
        <v>65</v>
      </c>
      <c r="L42" s="250" t="s">
        <v>65</v>
      </c>
      <c r="M42" s="264" t="s">
        <v>64</v>
      </c>
      <c r="N42" s="252" t="s">
        <v>64</v>
      </c>
      <c r="O42" s="250" t="s">
        <v>65</v>
      </c>
      <c r="P42" s="278" t="s">
        <v>64</v>
      </c>
      <c r="Q42" s="262" t="s">
        <v>64</v>
      </c>
      <c r="R42" s="252" t="s">
        <v>64</v>
      </c>
      <c r="S42" s="252" t="s">
        <v>64</v>
      </c>
      <c r="T42" s="252" t="s">
        <v>68</v>
      </c>
      <c r="U42" s="264" t="s">
        <v>64</v>
      </c>
      <c r="V42" s="252" t="s">
        <v>64</v>
      </c>
      <c r="W42" s="252" t="s">
        <v>64</v>
      </c>
      <c r="X42" s="252" t="s">
        <v>65</v>
      </c>
      <c r="Y42" s="252" t="s">
        <v>65</v>
      </c>
      <c r="Z42" s="278" t="s">
        <v>64</v>
      </c>
      <c r="AA42" s="252" t="s">
        <v>78</v>
      </c>
      <c r="AB42" s="252" t="s">
        <v>64</v>
      </c>
      <c r="AC42" s="252" t="s">
        <v>64</v>
      </c>
      <c r="AD42" s="252" t="s">
        <v>64</v>
      </c>
      <c r="AE42" s="252" t="s">
        <v>64</v>
      </c>
      <c r="AF42" s="252" t="s">
        <v>65</v>
      </c>
      <c r="AG42" s="264" t="s">
        <v>64</v>
      </c>
      <c r="AH42" s="252" t="s">
        <v>64</v>
      </c>
      <c r="AI42" s="252" t="s">
        <v>64</v>
      </c>
      <c r="AJ42" s="268" t="s">
        <v>64</v>
      </c>
      <c r="AK42" s="252" t="s">
        <v>64</v>
      </c>
      <c r="AL42" s="252" t="s">
        <v>64</v>
      </c>
      <c r="AM42" s="252" t="s">
        <v>65</v>
      </c>
      <c r="AN42" s="269" t="s">
        <v>64</v>
      </c>
      <c r="AO42" s="252" t="s">
        <v>64</v>
      </c>
      <c r="AP42" s="252" t="s">
        <v>64</v>
      </c>
      <c r="AQ42" s="252"/>
      <c r="AR42" s="268" t="s">
        <v>64</v>
      </c>
      <c r="AS42" s="252" t="s">
        <v>79</v>
      </c>
      <c r="AT42" s="252" t="s">
        <v>65</v>
      </c>
      <c r="AU42" s="252" t="s">
        <v>65</v>
      </c>
      <c r="AV42" s="252" t="s">
        <v>65</v>
      </c>
      <c r="AW42" s="252" t="s">
        <v>65</v>
      </c>
      <c r="AX42" s="269" t="s">
        <v>64</v>
      </c>
      <c r="AY42" s="252" t="s">
        <v>65</v>
      </c>
      <c r="AZ42" s="252"/>
      <c r="BA42" s="268" t="s">
        <v>65</v>
      </c>
      <c r="BB42" s="252" t="s">
        <v>64</v>
      </c>
      <c r="BC42" s="252"/>
      <c r="BD42" s="269" t="s">
        <v>64</v>
      </c>
      <c r="BE42" s="327" t="s">
        <v>65</v>
      </c>
      <c r="BF42" s="327" t="s">
        <v>65</v>
      </c>
    </row>
    <row r="43" spans="1:58" s="297" customFormat="1" x14ac:dyDescent="0.3">
      <c r="A43" s="304">
        <v>41</v>
      </c>
      <c r="B43" s="248" t="str">
        <f>SUBSTITUTE("Congo (Democratic Republic of Congo)","Democratic Republic of Congo","DRC")</f>
        <v>Congo (DRC)</v>
      </c>
      <c r="C43" s="248" t="s">
        <v>197</v>
      </c>
      <c r="D43" s="248" t="s">
        <v>76</v>
      </c>
      <c r="E43" s="290" t="s">
        <v>77</v>
      </c>
      <c r="F43" s="262" t="s">
        <v>64</v>
      </c>
      <c r="G43" s="252" t="s">
        <v>65</v>
      </c>
      <c r="H43" s="250" t="s">
        <v>65</v>
      </c>
      <c r="I43" s="278" t="s">
        <v>64</v>
      </c>
      <c r="J43" s="252" t="s">
        <v>64</v>
      </c>
      <c r="K43" s="252" t="s">
        <v>66</v>
      </c>
      <c r="L43" s="250" t="s">
        <v>65</v>
      </c>
      <c r="M43" s="264" t="s">
        <v>64</v>
      </c>
      <c r="N43" s="252" t="s">
        <v>64</v>
      </c>
      <c r="O43" s="250" t="s">
        <v>65</v>
      </c>
      <c r="P43" s="278" t="s">
        <v>64</v>
      </c>
      <c r="Q43" s="262" t="s">
        <v>64</v>
      </c>
      <c r="R43" s="252" t="s">
        <v>64</v>
      </c>
      <c r="S43" s="252" t="s">
        <v>64</v>
      </c>
      <c r="T43" s="252" t="s">
        <v>68</v>
      </c>
      <c r="U43" s="264" t="s">
        <v>64</v>
      </c>
      <c r="V43" s="252" t="s">
        <v>64</v>
      </c>
      <c r="W43" s="252" t="s">
        <v>64</v>
      </c>
      <c r="X43" s="252" t="s">
        <v>65</v>
      </c>
      <c r="Y43" s="252" t="s">
        <v>65</v>
      </c>
      <c r="Z43" s="278" t="s">
        <v>64</v>
      </c>
      <c r="AA43" s="252" t="s">
        <v>78</v>
      </c>
      <c r="AB43" s="252" t="s">
        <v>65</v>
      </c>
      <c r="AC43" s="252" t="s">
        <v>65</v>
      </c>
      <c r="AD43" s="252" t="s">
        <v>65</v>
      </c>
      <c r="AE43" s="252" t="s">
        <v>64</v>
      </c>
      <c r="AF43" s="252" t="s">
        <v>65</v>
      </c>
      <c r="AG43" s="264" t="s">
        <v>65</v>
      </c>
      <c r="AH43" s="252" t="s">
        <v>64</v>
      </c>
      <c r="AI43" s="252" t="s">
        <v>65</v>
      </c>
      <c r="AJ43" s="268" t="s">
        <v>64</v>
      </c>
      <c r="AK43" s="252" t="s">
        <v>64</v>
      </c>
      <c r="AL43" s="252" t="s">
        <v>64</v>
      </c>
      <c r="AM43" s="252" t="s">
        <v>65</v>
      </c>
      <c r="AN43" s="269" t="s">
        <v>64</v>
      </c>
      <c r="AO43" s="252" t="s">
        <v>64</v>
      </c>
      <c r="AP43" s="252" t="s">
        <v>65</v>
      </c>
      <c r="AQ43" s="252" t="s">
        <v>68</v>
      </c>
      <c r="AR43" s="268" t="s">
        <v>64</v>
      </c>
      <c r="AS43" s="252" t="s">
        <v>65</v>
      </c>
      <c r="AT43" s="252" t="s">
        <v>79</v>
      </c>
      <c r="AU43" s="252" t="s">
        <v>65</v>
      </c>
      <c r="AV43" s="252" t="s">
        <v>65</v>
      </c>
      <c r="AW43" s="252" t="s">
        <v>65</v>
      </c>
      <c r="AX43" s="269" t="s">
        <v>64</v>
      </c>
      <c r="AY43" s="252" t="s">
        <v>65</v>
      </c>
      <c r="AZ43" s="252"/>
      <c r="BA43" s="268" t="s">
        <v>65</v>
      </c>
      <c r="BB43" s="252" t="s">
        <v>64</v>
      </c>
      <c r="BC43" s="252"/>
      <c r="BD43" s="269" t="s">
        <v>64</v>
      </c>
      <c r="BE43" s="327" t="s">
        <v>65</v>
      </c>
      <c r="BF43" s="327" t="s">
        <v>65</v>
      </c>
    </row>
    <row r="44" spans="1:58" s="297" customFormat="1" x14ac:dyDescent="0.3">
      <c r="A44" s="304">
        <v>42</v>
      </c>
      <c r="B44" s="248" t="s">
        <v>198</v>
      </c>
      <c r="C44" s="248" t="s">
        <v>199</v>
      </c>
      <c r="D44" s="248" t="s">
        <v>71</v>
      </c>
      <c r="E44" s="290" t="s">
        <v>72</v>
      </c>
      <c r="F44" s="262" t="s">
        <v>64</v>
      </c>
      <c r="G44" s="252" t="s">
        <v>64</v>
      </c>
      <c r="H44" s="250" t="s">
        <v>65</v>
      </c>
      <c r="I44" s="278" t="s">
        <v>64</v>
      </c>
      <c r="J44" s="252" t="s">
        <v>64</v>
      </c>
      <c r="K44" s="252" t="s">
        <v>64</v>
      </c>
      <c r="L44" s="250" t="s">
        <v>65</v>
      </c>
      <c r="M44" s="264" t="s">
        <v>64</v>
      </c>
      <c r="N44" s="252" t="s">
        <v>64</v>
      </c>
      <c r="O44" s="250" t="s">
        <v>64</v>
      </c>
      <c r="P44" s="278" t="s">
        <v>64</v>
      </c>
      <c r="Q44" s="262" t="s">
        <v>64</v>
      </c>
      <c r="R44" s="252" t="s">
        <v>64</v>
      </c>
      <c r="S44" s="252" t="s">
        <v>65</v>
      </c>
      <c r="T44" s="252" t="s">
        <v>68</v>
      </c>
      <c r="U44" s="264" t="s">
        <v>64</v>
      </c>
      <c r="V44" s="252" t="s">
        <v>64</v>
      </c>
      <c r="W44" s="252" t="s">
        <v>64</v>
      </c>
      <c r="X44" s="252" t="s">
        <v>64</v>
      </c>
      <c r="Y44" s="252" t="s">
        <v>65</v>
      </c>
      <c r="Z44" s="278" t="s">
        <v>64</v>
      </c>
      <c r="AA44" s="252" t="s">
        <v>57</v>
      </c>
      <c r="AB44" s="252" t="s">
        <v>64</v>
      </c>
      <c r="AC44" s="252" t="s">
        <v>64</v>
      </c>
      <c r="AD44" s="252" t="s">
        <v>64</v>
      </c>
      <c r="AE44" s="252" t="s">
        <v>64</v>
      </c>
      <c r="AF44" s="252" t="s">
        <v>57</v>
      </c>
      <c r="AG44" s="264" t="s">
        <v>64</v>
      </c>
      <c r="AH44" s="262" t="s">
        <v>64</v>
      </c>
      <c r="AI44" s="252" t="s">
        <v>64</v>
      </c>
      <c r="AJ44" s="268" t="s">
        <v>64</v>
      </c>
      <c r="AK44" s="262" t="s">
        <v>64</v>
      </c>
      <c r="AL44" s="252" t="s">
        <v>64</v>
      </c>
      <c r="AM44" s="252" t="s">
        <v>65</v>
      </c>
      <c r="AN44" s="269" t="s">
        <v>64</v>
      </c>
      <c r="AO44" s="262" t="s">
        <v>64</v>
      </c>
      <c r="AP44" s="252" t="s">
        <v>65</v>
      </c>
      <c r="AQ44" s="252"/>
      <c r="AR44" s="268" t="s">
        <v>64</v>
      </c>
      <c r="AS44" s="262" t="s">
        <v>73</v>
      </c>
      <c r="AT44" s="252" t="s">
        <v>64</v>
      </c>
      <c r="AU44" s="252" t="s">
        <v>64</v>
      </c>
      <c r="AV44" s="252" t="s">
        <v>65</v>
      </c>
      <c r="AW44" s="252" t="s">
        <v>65</v>
      </c>
      <c r="AX44" s="269" t="s">
        <v>64</v>
      </c>
      <c r="AY44" s="262" t="s">
        <v>65</v>
      </c>
      <c r="AZ44" s="252"/>
      <c r="BA44" s="268" t="s">
        <v>65</v>
      </c>
      <c r="BB44" s="262" t="s">
        <v>64</v>
      </c>
      <c r="BC44" s="252"/>
      <c r="BD44" s="269" t="s">
        <v>64</v>
      </c>
      <c r="BE44" s="327" t="s">
        <v>64</v>
      </c>
      <c r="BF44" s="327" t="s">
        <v>65</v>
      </c>
    </row>
    <row r="45" spans="1:58" s="297" customFormat="1" x14ac:dyDescent="0.3">
      <c r="A45" s="304">
        <v>43</v>
      </c>
      <c r="B45" s="253" t="s">
        <v>200</v>
      </c>
      <c r="C45" s="253" t="s">
        <v>201</v>
      </c>
      <c r="D45" s="253" t="s">
        <v>93</v>
      </c>
      <c r="E45" s="305" t="s">
        <v>94</v>
      </c>
      <c r="F45" s="262" t="s">
        <v>64</v>
      </c>
      <c r="G45" s="252" t="s">
        <v>65</v>
      </c>
      <c r="H45" s="250" t="s">
        <v>65</v>
      </c>
      <c r="I45" s="278" t="s">
        <v>64</v>
      </c>
      <c r="J45" s="252" t="s">
        <v>64</v>
      </c>
      <c r="K45" s="252" t="s">
        <v>65</v>
      </c>
      <c r="L45" s="250" t="s">
        <v>65</v>
      </c>
      <c r="M45" s="264" t="s">
        <v>64</v>
      </c>
      <c r="N45" s="252" t="s">
        <v>64</v>
      </c>
      <c r="O45" s="250" t="s">
        <v>65</v>
      </c>
      <c r="P45" s="278" t="s">
        <v>64</v>
      </c>
      <c r="Q45" s="262" t="s">
        <v>64</v>
      </c>
      <c r="R45" s="252" t="s">
        <v>64</v>
      </c>
      <c r="S45" s="252" t="s">
        <v>65</v>
      </c>
      <c r="T45" s="252" t="s">
        <v>68</v>
      </c>
      <c r="U45" s="264" t="s">
        <v>64</v>
      </c>
      <c r="V45" s="252" t="s">
        <v>64</v>
      </c>
      <c r="W45" s="252" t="s">
        <v>64</v>
      </c>
      <c r="X45" s="252" t="s">
        <v>65</v>
      </c>
      <c r="Y45" s="252" t="s">
        <v>65</v>
      </c>
      <c r="Z45" s="278" t="s">
        <v>64</v>
      </c>
      <c r="AA45" s="252" t="s">
        <v>78</v>
      </c>
      <c r="AB45" s="252" t="s">
        <v>65</v>
      </c>
      <c r="AC45" s="252" t="s">
        <v>65</v>
      </c>
      <c r="AD45" s="252" t="s">
        <v>64</v>
      </c>
      <c r="AE45" s="252" t="s">
        <v>64</v>
      </c>
      <c r="AF45" s="252" t="s">
        <v>65</v>
      </c>
      <c r="AG45" s="264" t="s">
        <v>64</v>
      </c>
      <c r="AH45" s="262" t="s">
        <v>64</v>
      </c>
      <c r="AI45" s="252" t="s">
        <v>65</v>
      </c>
      <c r="AJ45" s="268" t="s">
        <v>64</v>
      </c>
      <c r="AK45" s="262" t="s">
        <v>64</v>
      </c>
      <c r="AL45" s="252" t="s">
        <v>64</v>
      </c>
      <c r="AM45" s="252" t="s">
        <v>65</v>
      </c>
      <c r="AN45" s="269" t="s">
        <v>64</v>
      </c>
      <c r="AO45" s="262" t="s">
        <v>64</v>
      </c>
      <c r="AP45" s="252" t="s">
        <v>65</v>
      </c>
      <c r="AQ45" s="252"/>
      <c r="AR45" s="268" t="s">
        <v>64</v>
      </c>
      <c r="AS45" s="262" t="s">
        <v>64</v>
      </c>
      <c r="AT45" s="252" t="s">
        <v>65</v>
      </c>
      <c r="AU45" s="252" t="s">
        <v>64</v>
      </c>
      <c r="AV45" s="252" t="s">
        <v>65</v>
      </c>
      <c r="AW45" s="252" t="s">
        <v>64</v>
      </c>
      <c r="AX45" s="269" t="s">
        <v>64</v>
      </c>
      <c r="AY45" s="262" t="s">
        <v>65</v>
      </c>
      <c r="AZ45" s="252"/>
      <c r="BA45" s="268" t="s">
        <v>65</v>
      </c>
      <c r="BB45" s="262" t="s">
        <v>65</v>
      </c>
      <c r="BC45" s="252"/>
      <c r="BD45" s="269" t="s">
        <v>65</v>
      </c>
      <c r="BE45" s="327" t="s">
        <v>65</v>
      </c>
      <c r="BF45" s="327" t="s">
        <v>65</v>
      </c>
    </row>
    <row r="46" spans="1:58" s="297" customFormat="1" x14ac:dyDescent="0.3">
      <c r="A46" s="304">
        <v>44</v>
      </c>
      <c r="B46" s="248" t="s">
        <v>202</v>
      </c>
      <c r="C46" s="248" t="s">
        <v>203</v>
      </c>
      <c r="D46" s="248" t="s">
        <v>71</v>
      </c>
      <c r="E46" s="290" t="s">
        <v>97</v>
      </c>
      <c r="F46" s="262" t="s">
        <v>64</v>
      </c>
      <c r="G46" s="252" t="s">
        <v>64</v>
      </c>
      <c r="H46" s="250" t="s">
        <v>65</v>
      </c>
      <c r="I46" s="278" t="s">
        <v>64</v>
      </c>
      <c r="J46" s="252" t="s">
        <v>64</v>
      </c>
      <c r="K46" s="252" t="s">
        <v>65</v>
      </c>
      <c r="L46" s="250" t="s">
        <v>65</v>
      </c>
      <c r="M46" s="264" t="s">
        <v>64</v>
      </c>
      <c r="N46" s="252" t="s">
        <v>64</v>
      </c>
      <c r="O46" s="250" t="s">
        <v>64</v>
      </c>
      <c r="P46" s="278" t="s">
        <v>64</v>
      </c>
      <c r="Q46" s="266" t="s">
        <v>64</v>
      </c>
      <c r="R46" s="251" t="s">
        <v>64</v>
      </c>
      <c r="S46" s="251" t="s">
        <v>64</v>
      </c>
      <c r="T46" s="251" t="s">
        <v>68</v>
      </c>
      <c r="U46" s="264" t="s">
        <v>64</v>
      </c>
      <c r="V46" s="252" t="s">
        <v>64</v>
      </c>
      <c r="W46" s="252" t="s">
        <v>64</v>
      </c>
      <c r="X46" s="252" t="s">
        <v>64</v>
      </c>
      <c r="Y46" s="252" t="s">
        <v>65</v>
      </c>
      <c r="Z46" s="278" t="s">
        <v>64</v>
      </c>
      <c r="AA46" s="252" t="s">
        <v>78</v>
      </c>
      <c r="AB46" s="252" t="s">
        <v>65</v>
      </c>
      <c r="AC46" s="252" t="s">
        <v>64</v>
      </c>
      <c r="AD46" s="252" t="s">
        <v>64</v>
      </c>
      <c r="AE46" s="252" t="s">
        <v>64</v>
      </c>
      <c r="AF46" s="252" t="s">
        <v>64</v>
      </c>
      <c r="AG46" s="264" t="s">
        <v>64</v>
      </c>
      <c r="AH46" s="262" t="s">
        <v>64</v>
      </c>
      <c r="AI46" s="250" t="s">
        <v>65</v>
      </c>
      <c r="AJ46" s="268" t="s">
        <v>64</v>
      </c>
      <c r="AK46" s="262" t="s">
        <v>64</v>
      </c>
      <c r="AL46" s="252" t="s">
        <v>64</v>
      </c>
      <c r="AM46" s="252" t="s">
        <v>65</v>
      </c>
      <c r="AN46" s="269" t="s">
        <v>64</v>
      </c>
      <c r="AO46" s="262" t="s">
        <v>64</v>
      </c>
      <c r="AP46" s="252" t="s">
        <v>65</v>
      </c>
      <c r="AQ46" s="252" t="s">
        <v>68</v>
      </c>
      <c r="AR46" s="268" t="s">
        <v>64</v>
      </c>
      <c r="AS46" s="262" t="s">
        <v>73</v>
      </c>
      <c r="AT46" s="252" t="s">
        <v>204</v>
      </c>
      <c r="AU46" s="252" t="s">
        <v>178</v>
      </c>
      <c r="AV46" s="252" t="s">
        <v>65</v>
      </c>
      <c r="AW46" s="252" t="s">
        <v>205</v>
      </c>
      <c r="AX46" s="269" t="s">
        <v>64</v>
      </c>
      <c r="AY46" s="262" t="s">
        <v>65</v>
      </c>
      <c r="AZ46" s="252"/>
      <c r="BA46" s="268" t="s">
        <v>65</v>
      </c>
      <c r="BB46" s="262" t="s">
        <v>64</v>
      </c>
      <c r="BC46" s="252"/>
      <c r="BD46" s="269" t="s">
        <v>64</v>
      </c>
      <c r="BE46" s="327" t="s">
        <v>65</v>
      </c>
      <c r="BF46" s="327" t="s">
        <v>65</v>
      </c>
    </row>
    <row r="47" spans="1:58" s="297" customFormat="1" x14ac:dyDescent="0.3">
      <c r="A47" s="304">
        <v>45</v>
      </c>
      <c r="B47" s="248" t="str">
        <f>SUBSTITUTE("Czechia (Czech Republic)","Republic","Rep")</f>
        <v>Czechia (Czech Rep)</v>
      </c>
      <c r="C47" s="248" t="s">
        <v>206</v>
      </c>
      <c r="D47" s="248" t="s">
        <v>71</v>
      </c>
      <c r="E47" s="290" t="s">
        <v>72</v>
      </c>
      <c r="F47" s="262" t="s">
        <v>64</v>
      </c>
      <c r="G47" s="252" t="s">
        <v>64</v>
      </c>
      <c r="H47" s="250" t="s">
        <v>65</v>
      </c>
      <c r="I47" s="278" t="s">
        <v>64</v>
      </c>
      <c r="J47" s="252" t="s">
        <v>64</v>
      </c>
      <c r="K47" s="252" t="s">
        <v>64</v>
      </c>
      <c r="L47" s="250" t="s">
        <v>65</v>
      </c>
      <c r="M47" s="264" t="s">
        <v>64</v>
      </c>
      <c r="N47" s="252" t="s">
        <v>64</v>
      </c>
      <c r="O47" s="250" t="s">
        <v>64</v>
      </c>
      <c r="P47" s="278" t="s">
        <v>64</v>
      </c>
      <c r="Q47" s="262" t="s">
        <v>64</v>
      </c>
      <c r="R47" s="252" t="s">
        <v>64</v>
      </c>
      <c r="S47" s="252" t="s">
        <v>65</v>
      </c>
      <c r="T47" s="252" t="s">
        <v>68</v>
      </c>
      <c r="U47" s="264" t="s">
        <v>64</v>
      </c>
      <c r="V47" s="252" t="s">
        <v>64</v>
      </c>
      <c r="W47" s="252" t="s">
        <v>64</v>
      </c>
      <c r="X47" s="252" t="s">
        <v>64</v>
      </c>
      <c r="Y47" s="252" t="s">
        <v>65</v>
      </c>
      <c r="Z47" s="278" t="s">
        <v>64</v>
      </c>
      <c r="AA47" s="252" t="s">
        <v>57</v>
      </c>
      <c r="AB47" s="252" t="s">
        <v>64</v>
      </c>
      <c r="AC47" s="252" t="s">
        <v>64</v>
      </c>
      <c r="AD47" s="252" t="s">
        <v>64</v>
      </c>
      <c r="AE47" s="252" t="s">
        <v>64</v>
      </c>
      <c r="AF47" s="252" t="s">
        <v>57</v>
      </c>
      <c r="AG47" s="264" t="s">
        <v>64</v>
      </c>
      <c r="AH47" s="262" t="s">
        <v>64</v>
      </c>
      <c r="AI47" s="252" t="s">
        <v>64</v>
      </c>
      <c r="AJ47" s="268" t="s">
        <v>64</v>
      </c>
      <c r="AK47" s="262" t="s">
        <v>64</v>
      </c>
      <c r="AL47" s="252" t="s">
        <v>64</v>
      </c>
      <c r="AM47" s="252" t="s">
        <v>65</v>
      </c>
      <c r="AN47" s="269" t="s">
        <v>64</v>
      </c>
      <c r="AO47" s="262" t="s">
        <v>64</v>
      </c>
      <c r="AP47" s="252" t="s">
        <v>65</v>
      </c>
      <c r="AQ47" s="252"/>
      <c r="AR47" s="268" t="s">
        <v>64</v>
      </c>
      <c r="AS47" s="262" t="s">
        <v>73</v>
      </c>
      <c r="AT47" s="252" t="s">
        <v>64</v>
      </c>
      <c r="AU47" s="252" t="s">
        <v>64</v>
      </c>
      <c r="AV47" s="252" t="s">
        <v>65</v>
      </c>
      <c r="AW47" s="252" t="s">
        <v>65</v>
      </c>
      <c r="AX47" s="269" t="s">
        <v>64</v>
      </c>
      <c r="AY47" s="262" t="s">
        <v>65</v>
      </c>
      <c r="AZ47" s="252"/>
      <c r="BA47" s="268" t="s">
        <v>65</v>
      </c>
      <c r="BB47" s="262" t="s">
        <v>64</v>
      </c>
      <c r="BC47" s="252"/>
      <c r="BD47" s="269" t="s">
        <v>64</v>
      </c>
      <c r="BE47" s="327" t="s">
        <v>64</v>
      </c>
      <c r="BF47" s="327" t="s">
        <v>65</v>
      </c>
    </row>
    <row r="48" spans="1:58" s="297" customFormat="1" x14ac:dyDescent="0.3">
      <c r="A48" s="304">
        <v>46</v>
      </c>
      <c r="B48" s="248" t="s">
        <v>207</v>
      </c>
      <c r="C48" s="248" t="s">
        <v>208</v>
      </c>
      <c r="D48" s="248" t="s">
        <v>71</v>
      </c>
      <c r="E48" s="290" t="s">
        <v>139</v>
      </c>
      <c r="F48" s="262" t="s">
        <v>64</v>
      </c>
      <c r="G48" s="252" t="s">
        <v>65</v>
      </c>
      <c r="H48" s="250" t="s">
        <v>64</v>
      </c>
      <c r="I48" s="278" t="s">
        <v>64</v>
      </c>
      <c r="J48" s="252" t="s">
        <v>64</v>
      </c>
      <c r="K48" s="252" t="s">
        <v>64</v>
      </c>
      <c r="L48" s="250" t="s">
        <v>65</v>
      </c>
      <c r="M48" s="264" t="s">
        <v>64</v>
      </c>
      <c r="N48" s="252" t="s">
        <v>64</v>
      </c>
      <c r="O48" s="250" t="s">
        <v>65</v>
      </c>
      <c r="P48" s="278" t="s">
        <v>64</v>
      </c>
      <c r="Q48" s="266" t="s">
        <v>64</v>
      </c>
      <c r="R48" s="251" t="s">
        <v>65</v>
      </c>
      <c r="S48" s="251" t="s">
        <v>65</v>
      </c>
      <c r="T48" s="251" t="s">
        <v>68</v>
      </c>
      <c r="U48" s="264" t="s">
        <v>64</v>
      </c>
      <c r="V48" s="252" t="s">
        <v>64</v>
      </c>
      <c r="W48" s="252" t="s">
        <v>64</v>
      </c>
      <c r="X48" s="252" t="s">
        <v>64</v>
      </c>
      <c r="Y48" s="252" t="s">
        <v>64</v>
      </c>
      <c r="Z48" s="278" t="s">
        <v>64</v>
      </c>
      <c r="AA48" s="301" t="s">
        <v>84</v>
      </c>
      <c r="AB48" s="252" t="s">
        <v>64</v>
      </c>
      <c r="AC48" s="252" t="s">
        <v>64</v>
      </c>
      <c r="AD48" s="252" t="s">
        <v>65</v>
      </c>
      <c r="AE48" s="252" t="s">
        <v>64</v>
      </c>
      <c r="AF48" s="252" t="s">
        <v>64</v>
      </c>
      <c r="AG48" s="264" t="s">
        <v>64</v>
      </c>
      <c r="AH48" s="262" t="s">
        <v>64</v>
      </c>
      <c r="AI48" s="250" t="s">
        <v>64</v>
      </c>
      <c r="AJ48" s="268" t="s">
        <v>64</v>
      </c>
      <c r="AK48" s="262" t="s">
        <v>64</v>
      </c>
      <c r="AL48" s="252" t="s">
        <v>64</v>
      </c>
      <c r="AM48" s="252" t="s">
        <v>64</v>
      </c>
      <c r="AN48" s="269" t="s">
        <v>64</v>
      </c>
      <c r="AO48" s="262" t="s">
        <v>64</v>
      </c>
      <c r="AP48" s="252" t="s">
        <v>64</v>
      </c>
      <c r="AQ48" s="252" t="s">
        <v>68</v>
      </c>
      <c r="AR48" s="268" t="s">
        <v>64</v>
      </c>
      <c r="AS48" s="262" t="s">
        <v>65</v>
      </c>
      <c r="AT48" s="252" t="s">
        <v>65</v>
      </c>
      <c r="AU48" s="252" t="s">
        <v>209</v>
      </c>
      <c r="AV48" s="252" t="s">
        <v>65</v>
      </c>
      <c r="AW48" s="252" t="s">
        <v>65</v>
      </c>
      <c r="AX48" s="269" t="s">
        <v>64</v>
      </c>
      <c r="AY48" s="262" t="s">
        <v>65</v>
      </c>
      <c r="AZ48" s="252"/>
      <c r="BA48" s="268" t="s">
        <v>65</v>
      </c>
      <c r="BB48" s="262" t="s">
        <v>64</v>
      </c>
      <c r="BC48" s="252"/>
      <c r="BD48" s="269" t="s">
        <v>64</v>
      </c>
      <c r="BE48" s="327" t="s">
        <v>64</v>
      </c>
      <c r="BF48" s="327" t="s">
        <v>64</v>
      </c>
    </row>
    <row r="49" spans="1:58" s="297" customFormat="1" x14ac:dyDescent="0.3">
      <c r="A49" s="304">
        <v>47</v>
      </c>
      <c r="B49" s="248" t="s">
        <v>210</v>
      </c>
      <c r="C49" s="248" t="s">
        <v>211</v>
      </c>
      <c r="D49" s="248" t="s">
        <v>76</v>
      </c>
      <c r="E49" s="290" t="s">
        <v>91</v>
      </c>
      <c r="F49" s="262" t="s">
        <v>64</v>
      </c>
      <c r="G49" s="252" t="s">
        <v>64</v>
      </c>
      <c r="H49" s="250" t="s">
        <v>65</v>
      </c>
      <c r="I49" s="278" t="s">
        <v>64</v>
      </c>
      <c r="J49" s="252" t="s">
        <v>64</v>
      </c>
      <c r="K49" s="252" t="s">
        <v>65</v>
      </c>
      <c r="L49" s="250" t="s">
        <v>65</v>
      </c>
      <c r="M49" s="264" t="s">
        <v>64</v>
      </c>
      <c r="N49" s="252" t="s">
        <v>64</v>
      </c>
      <c r="O49" s="250" t="s">
        <v>65</v>
      </c>
      <c r="P49" s="278" t="s">
        <v>64</v>
      </c>
      <c r="Q49" s="262" t="s">
        <v>64</v>
      </c>
      <c r="R49" s="252" t="s">
        <v>64</v>
      </c>
      <c r="S49" s="252" t="s">
        <v>64</v>
      </c>
      <c r="T49" s="252" t="s">
        <v>68</v>
      </c>
      <c r="U49" s="264" t="s">
        <v>64</v>
      </c>
      <c r="V49" s="252" t="s">
        <v>64</v>
      </c>
      <c r="W49" s="252" t="s">
        <v>64</v>
      </c>
      <c r="X49" s="252" t="s">
        <v>65</v>
      </c>
      <c r="Y49" s="252" t="s">
        <v>65</v>
      </c>
      <c r="Z49" s="278" t="s">
        <v>64</v>
      </c>
      <c r="AA49" s="252" t="s">
        <v>78</v>
      </c>
      <c r="AB49" s="252" t="s">
        <v>64</v>
      </c>
      <c r="AC49" s="252" t="s">
        <v>64</v>
      </c>
      <c r="AD49" s="252" t="s">
        <v>64</v>
      </c>
      <c r="AE49" s="252" t="s">
        <v>64</v>
      </c>
      <c r="AF49" s="252" t="s">
        <v>65</v>
      </c>
      <c r="AG49" s="264" t="s">
        <v>64</v>
      </c>
      <c r="AH49" s="252" t="s">
        <v>64</v>
      </c>
      <c r="AI49" s="252" t="s">
        <v>64</v>
      </c>
      <c r="AJ49" s="268" t="s">
        <v>64</v>
      </c>
      <c r="AK49" s="252" t="s">
        <v>64</v>
      </c>
      <c r="AL49" s="252" t="s">
        <v>64</v>
      </c>
      <c r="AM49" s="252" t="s">
        <v>65</v>
      </c>
      <c r="AN49" s="269" t="s">
        <v>64</v>
      </c>
      <c r="AO49" s="252" t="s">
        <v>64</v>
      </c>
      <c r="AP49" s="252" t="s">
        <v>64</v>
      </c>
      <c r="AQ49" s="252"/>
      <c r="AR49" s="268" t="s">
        <v>64</v>
      </c>
      <c r="AS49" s="252" t="s">
        <v>79</v>
      </c>
      <c r="AT49" s="252" t="s">
        <v>65</v>
      </c>
      <c r="AU49" s="252" t="s">
        <v>65</v>
      </c>
      <c r="AV49" s="252" t="s">
        <v>65</v>
      </c>
      <c r="AW49" s="252" t="s">
        <v>65</v>
      </c>
      <c r="AX49" s="269" t="s">
        <v>64</v>
      </c>
      <c r="AY49" s="252" t="s">
        <v>65</v>
      </c>
      <c r="AZ49" s="252"/>
      <c r="BA49" s="268" t="s">
        <v>65</v>
      </c>
      <c r="BB49" s="252" t="s">
        <v>64</v>
      </c>
      <c r="BC49" s="252"/>
      <c r="BD49" s="269" t="s">
        <v>64</v>
      </c>
      <c r="BE49" s="327" t="s">
        <v>65</v>
      </c>
      <c r="BF49" s="327" t="s">
        <v>65</v>
      </c>
    </row>
    <row r="50" spans="1:58" s="297" customFormat="1" x14ac:dyDescent="0.3">
      <c r="A50" s="304">
        <v>48</v>
      </c>
      <c r="B50" s="253" t="s">
        <v>212</v>
      </c>
      <c r="C50" s="253" t="s">
        <v>213</v>
      </c>
      <c r="D50" s="253" t="s">
        <v>93</v>
      </c>
      <c r="E50" s="305" t="s">
        <v>94</v>
      </c>
      <c r="F50" s="262" t="s">
        <v>64</v>
      </c>
      <c r="G50" s="252" t="s">
        <v>65</v>
      </c>
      <c r="H50" s="250" t="s">
        <v>65</v>
      </c>
      <c r="I50" s="278" t="s">
        <v>64</v>
      </c>
      <c r="J50" s="252" t="s">
        <v>64</v>
      </c>
      <c r="K50" s="252" t="s">
        <v>65</v>
      </c>
      <c r="L50" s="250" t="s">
        <v>65</v>
      </c>
      <c r="M50" s="264" t="s">
        <v>64</v>
      </c>
      <c r="N50" s="252" t="s">
        <v>64</v>
      </c>
      <c r="O50" s="250" t="s">
        <v>65</v>
      </c>
      <c r="P50" s="278" t="s">
        <v>64</v>
      </c>
      <c r="Q50" s="262" t="s">
        <v>64</v>
      </c>
      <c r="R50" s="252" t="s">
        <v>64</v>
      </c>
      <c r="S50" s="252" t="s">
        <v>65</v>
      </c>
      <c r="T50" s="252" t="s">
        <v>68</v>
      </c>
      <c r="U50" s="264" t="s">
        <v>64</v>
      </c>
      <c r="V50" s="252" t="s">
        <v>64</v>
      </c>
      <c r="W50" s="252" t="s">
        <v>64</v>
      </c>
      <c r="X50" s="252" t="s">
        <v>65</v>
      </c>
      <c r="Y50" s="252" t="s">
        <v>65</v>
      </c>
      <c r="Z50" s="278" t="s">
        <v>64</v>
      </c>
      <c r="AA50" s="252" t="s">
        <v>78</v>
      </c>
      <c r="AB50" s="252" t="s">
        <v>65</v>
      </c>
      <c r="AC50" s="252" t="s">
        <v>65</v>
      </c>
      <c r="AD50" s="252" t="s">
        <v>64</v>
      </c>
      <c r="AE50" s="252" t="s">
        <v>64</v>
      </c>
      <c r="AF50" s="252" t="s">
        <v>65</v>
      </c>
      <c r="AG50" s="264" t="s">
        <v>64</v>
      </c>
      <c r="AH50" s="262" t="s">
        <v>64</v>
      </c>
      <c r="AI50" s="252" t="s">
        <v>65</v>
      </c>
      <c r="AJ50" s="268" t="s">
        <v>64</v>
      </c>
      <c r="AK50" s="262" t="s">
        <v>64</v>
      </c>
      <c r="AL50" s="252" t="s">
        <v>64</v>
      </c>
      <c r="AM50" s="252" t="s">
        <v>65</v>
      </c>
      <c r="AN50" s="269" t="s">
        <v>64</v>
      </c>
      <c r="AO50" s="262" t="s">
        <v>64</v>
      </c>
      <c r="AP50" s="252" t="s">
        <v>65</v>
      </c>
      <c r="AQ50" s="252"/>
      <c r="AR50" s="268" t="s">
        <v>64</v>
      </c>
      <c r="AS50" s="262" t="s">
        <v>64</v>
      </c>
      <c r="AT50" s="252" t="s">
        <v>65</v>
      </c>
      <c r="AU50" s="252" t="s">
        <v>64</v>
      </c>
      <c r="AV50" s="252" t="s">
        <v>65</v>
      </c>
      <c r="AW50" s="252" t="s">
        <v>64</v>
      </c>
      <c r="AX50" s="269" t="s">
        <v>64</v>
      </c>
      <c r="AY50" s="262" t="s">
        <v>65</v>
      </c>
      <c r="AZ50" s="252"/>
      <c r="BA50" s="268" t="s">
        <v>65</v>
      </c>
      <c r="BB50" s="262" t="s">
        <v>65</v>
      </c>
      <c r="BC50" s="252"/>
      <c r="BD50" s="269" t="s">
        <v>65</v>
      </c>
      <c r="BE50" s="327" t="s">
        <v>65</v>
      </c>
      <c r="BF50" s="327" t="s">
        <v>65</v>
      </c>
    </row>
    <row r="51" spans="1:58" s="297" customFormat="1" x14ac:dyDescent="0.3">
      <c r="A51" s="304">
        <v>49</v>
      </c>
      <c r="B51" s="253" t="str">
        <f>SUBSTITUTE("Dominican Republic","Republic","Rep")</f>
        <v>Dominican Rep</v>
      </c>
      <c r="C51" s="253" t="s">
        <v>214</v>
      </c>
      <c r="D51" s="253" t="s">
        <v>93</v>
      </c>
      <c r="E51" s="305" t="s">
        <v>94</v>
      </c>
      <c r="F51" s="262" t="s">
        <v>64</v>
      </c>
      <c r="G51" s="252" t="s">
        <v>65</v>
      </c>
      <c r="H51" s="250" t="s">
        <v>65</v>
      </c>
      <c r="I51" s="278" t="s">
        <v>64</v>
      </c>
      <c r="J51" s="252" t="s">
        <v>64</v>
      </c>
      <c r="K51" s="252" t="s">
        <v>65</v>
      </c>
      <c r="L51" s="250" t="s">
        <v>65</v>
      </c>
      <c r="M51" s="264" t="s">
        <v>64</v>
      </c>
      <c r="N51" s="252" t="s">
        <v>64</v>
      </c>
      <c r="O51" s="250" t="s">
        <v>65</v>
      </c>
      <c r="P51" s="278" t="s">
        <v>64</v>
      </c>
      <c r="Q51" s="262" t="s">
        <v>64</v>
      </c>
      <c r="R51" s="252" t="s">
        <v>64</v>
      </c>
      <c r="S51" s="252" t="s">
        <v>65</v>
      </c>
      <c r="T51" s="252" t="s">
        <v>68</v>
      </c>
      <c r="U51" s="264" t="s">
        <v>64</v>
      </c>
      <c r="V51" s="252" t="s">
        <v>64</v>
      </c>
      <c r="W51" s="252" t="s">
        <v>64</v>
      </c>
      <c r="X51" s="252" t="s">
        <v>65</v>
      </c>
      <c r="Y51" s="252" t="s">
        <v>65</v>
      </c>
      <c r="Z51" s="278" t="s">
        <v>64</v>
      </c>
      <c r="AA51" s="252" t="s">
        <v>78</v>
      </c>
      <c r="AB51" s="252" t="s">
        <v>65</v>
      </c>
      <c r="AC51" s="252" t="s">
        <v>65</v>
      </c>
      <c r="AD51" s="252" t="s">
        <v>64</v>
      </c>
      <c r="AE51" s="252" t="s">
        <v>64</v>
      </c>
      <c r="AF51" s="252" t="s">
        <v>65</v>
      </c>
      <c r="AG51" s="264" t="s">
        <v>64</v>
      </c>
      <c r="AH51" s="262" t="s">
        <v>64</v>
      </c>
      <c r="AI51" s="252" t="s">
        <v>65</v>
      </c>
      <c r="AJ51" s="268" t="s">
        <v>64</v>
      </c>
      <c r="AK51" s="262" t="s">
        <v>64</v>
      </c>
      <c r="AL51" s="252" t="s">
        <v>64</v>
      </c>
      <c r="AM51" s="252" t="s">
        <v>65</v>
      </c>
      <c r="AN51" s="269" t="s">
        <v>64</v>
      </c>
      <c r="AO51" s="262" t="s">
        <v>64</v>
      </c>
      <c r="AP51" s="252" t="s">
        <v>65</v>
      </c>
      <c r="AQ51" s="252"/>
      <c r="AR51" s="268" t="s">
        <v>64</v>
      </c>
      <c r="AS51" s="262" t="s">
        <v>64</v>
      </c>
      <c r="AT51" s="252" t="s">
        <v>65</v>
      </c>
      <c r="AU51" s="252" t="s">
        <v>64</v>
      </c>
      <c r="AV51" s="252" t="s">
        <v>65</v>
      </c>
      <c r="AW51" s="252" t="s">
        <v>64</v>
      </c>
      <c r="AX51" s="269" t="s">
        <v>64</v>
      </c>
      <c r="AY51" s="262" t="s">
        <v>65</v>
      </c>
      <c r="AZ51" s="252"/>
      <c r="BA51" s="268" t="s">
        <v>65</v>
      </c>
      <c r="BB51" s="262" t="s">
        <v>65</v>
      </c>
      <c r="BC51" s="252"/>
      <c r="BD51" s="269" t="s">
        <v>65</v>
      </c>
      <c r="BE51" s="327" t="s">
        <v>65</v>
      </c>
      <c r="BF51" s="327" t="s">
        <v>65</v>
      </c>
    </row>
    <row r="52" spans="1:58" s="297" customFormat="1" x14ac:dyDescent="0.3">
      <c r="A52" s="304">
        <v>50</v>
      </c>
      <c r="B52" s="248" t="s">
        <v>215</v>
      </c>
      <c r="C52" s="248" t="s">
        <v>216</v>
      </c>
      <c r="D52" s="248" t="s">
        <v>93</v>
      </c>
      <c r="E52" s="290" t="s">
        <v>193</v>
      </c>
      <c r="F52" s="262" t="s">
        <v>64</v>
      </c>
      <c r="G52" s="252" t="s">
        <v>64</v>
      </c>
      <c r="H52" s="250" t="s">
        <v>65</v>
      </c>
      <c r="I52" s="278" t="s">
        <v>64</v>
      </c>
      <c r="J52" s="252" t="s">
        <v>64</v>
      </c>
      <c r="K52" s="252" t="s">
        <v>64</v>
      </c>
      <c r="L52" s="250" t="s">
        <v>64</v>
      </c>
      <c r="M52" s="264" t="s">
        <v>64</v>
      </c>
      <c r="N52" s="252" t="s">
        <v>64</v>
      </c>
      <c r="O52" s="250" t="s">
        <v>65</v>
      </c>
      <c r="P52" s="278" t="s">
        <v>64</v>
      </c>
      <c r="Q52" s="262" t="s">
        <v>64</v>
      </c>
      <c r="R52" s="252" t="s">
        <v>65</v>
      </c>
      <c r="S52" s="252" t="s">
        <v>65</v>
      </c>
      <c r="T52" s="252" t="s">
        <v>68</v>
      </c>
      <c r="U52" s="264" t="s">
        <v>64</v>
      </c>
      <c r="V52" s="252" t="s">
        <v>64</v>
      </c>
      <c r="W52" s="252" t="s">
        <v>64</v>
      </c>
      <c r="X52" s="252" t="s">
        <v>64</v>
      </c>
      <c r="Y52" s="252" t="s">
        <v>65</v>
      </c>
      <c r="Z52" s="278" t="s">
        <v>64</v>
      </c>
      <c r="AA52" s="252" t="s">
        <v>97</v>
      </c>
      <c r="AB52" s="252" t="s">
        <v>65</v>
      </c>
      <c r="AC52" s="252" t="s">
        <v>65</v>
      </c>
      <c r="AD52" s="252" t="s">
        <v>65</v>
      </c>
      <c r="AE52" s="252" t="s">
        <v>65</v>
      </c>
      <c r="AF52" s="252" t="s">
        <v>65</v>
      </c>
      <c r="AG52" s="264" t="s">
        <v>65</v>
      </c>
      <c r="AH52" s="262" t="s">
        <v>64</v>
      </c>
      <c r="AI52" s="252" t="s">
        <v>65</v>
      </c>
      <c r="AJ52" s="268" t="s">
        <v>64</v>
      </c>
      <c r="AK52" s="262" t="s">
        <v>64</v>
      </c>
      <c r="AL52" s="252" t="s">
        <v>64</v>
      </c>
      <c r="AM52" s="252" t="s">
        <v>65</v>
      </c>
      <c r="AN52" s="269" t="s">
        <v>64</v>
      </c>
      <c r="AO52" s="262" t="s">
        <v>64</v>
      </c>
      <c r="AP52" s="252" t="s">
        <v>64</v>
      </c>
      <c r="AQ52" s="252"/>
      <c r="AR52" s="268"/>
      <c r="AS52" s="262" t="s">
        <v>65</v>
      </c>
      <c r="AT52" s="252" t="s">
        <v>65</v>
      </c>
      <c r="AU52" s="252" t="s">
        <v>65</v>
      </c>
      <c r="AV52" s="252" t="s">
        <v>194</v>
      </c>
      <c r="AW52" s="252" t="s">
        <v>65</v>
      </c>
      <c r="AX52" s="269" t="s">
        <v>64</v>
      </c>
      <c r="AY52" s="262" t="s">
        <v>65</v>
      </c>
      <c r="AZ52" s="252"/>
      <c r="BA52" s="268" t="s">
        <v>65</v>
      </c>
      <c r="BB52" s="262" t="s">
        <v>65</v>
      </c>
      <c r="BC52" s="252"/>
      <c r="BD52" s="269" t="s">
        <v>65</v>
      </c>
      <c r="BE52" s="327" t="s">
        <v>65</v>
      </c>
      <c r="BF52" s="327" t="s">
        <v>65</v>
      </c>
    </row>
    <row r="53" spans="1:58" s="297" customFormat="1" x14ac:dyDescent="0.3">
      <c r="A53" s="304">
        <v>51</v>
      </c>
      <c r="B53" s="248" t="s">
        <v>217</v>
      </c>
      <c r="C53" s="248" t="s">
        <v>218</v>
      </c>
      <c r="D53" s="248" t="s">
        <v>76</v>
      </c>
      <c r="E53" s="290" t="s">
        <v>77</v>
      </c>
      <c r="F53" s="262" t="s">
        <v>64</v>
      </c>
      <c r="G53" s="252" t="s">
        <v>65</v>
      </c>
      <c r="H53" s="250" t="s">
        <v>65</v>
      </c>
      <c r="I53" s="278" t="s">
        <v>64</v>
      </c>
      <c r="J53" s="252" t="s">
        <v>64</v>
      </c>
      <c r="K53" s="252" t="s">
        <v>66</v>
      </c>
      <c r="L53" s="250" t="s">
        <v>65</v>
      </c>
      <c r="M53" s="264" t="s">
        <v>64</v>
      </c>
      <c r="N53" s="252" t="s">
        <v>64</v>
      </c>
      <c r="O53" s="250" t="s">
        <v>65</v>
      </c>
      <c r="P53" s="278" t="s">
        <v>64</v>
      </c>
      <c r="Q53" s="262" t="s">
        <v>64</v>
      </c>
      <c r="R53" s="252" t="s">
        <v>64</v>
      </c>
      <c r="S53" s="252" t="s">
        <v>64</v>
      </c>
      <c r="T53" s="252" t="s">
        <v>68</v>
      </c>
      <c r="U53" s="264" t="s">
        <v>64</v>
      </c>
      <c r="V53" s="252" t="s">
        <v>64</v>
      </c>
      <c r="W53" s="252" t="s">
        <v>64</v>
      </c>
      <c r="X53" s="252" t="s">
        <v>65</v>
      </c>
      <c r="Y53" s="252" t="s">
        <v>65</v>
      </c>
      <c r="Z53" s="278" t="s">
        <v>64</v>
      </c>
      <c r="AA53" s="252" t="s">
        <v>78</v>
      </c>
      <c r="AB53" s="252" t="s">
        <v>65</v>
      </c>
      <c r="AC53" s="252" t="s">
        <v>65</v>
      </c>
      <c r="AD53" s="252" t="s">
        <v>65</v>
      </c>
      <c r="AE53" s="252" t="s">
        <v>64</v>
      </c>
      <c r="AF53" s="252" t="s">
        <v>65</v>
      </c>
      <c r="AG53" s="264" t="s">
        <v>65</v>
      </c>
      <c r="AH53" s="252" t="s">
        <v>64</v>
      </c>
      <c r="AI53" s="252" t="s">
        <v>65</v>
      </c>
      <c r="AJ53" s="268" t="s">
        <v>64</v>
      </c>
      <c r="AK53" s="252" t="s">
        <v>64</v>
      </c>
      <c r="AL53" s="252" t="s">
        <v>64</v>
      </c>
      <c r="AM53" s="252" t="s">
        <v>65</v>
      </c>
      <c r="AN53" s="269" t="s">
        <v>64</v>
      </c>
      <c r="AO53" s="252" t="s">
        <v>64</v>
      </c>
      <c r="AP53" s="252" t="s">
        <v>65</v>
      </c>
      <c r="AQ53" s="252" t="s">
        <v>68</v>
      </c>
      <c r="AR53" s="268" t="s">
        <v>64</v>
      </c>
      <c r="AS53" s="252" t="s">
        <v>65</v>
      </c>
      <c r="AT53" s="252" t="s">
        <v>79</v>
      </c>
      <c r="AU53" s="252" t="s">
        <v>65</v>
      </c>
      <c r="AV53" s="252" t="s">
        <v>65</v>
      </c>
      <c r="AW53" s="252" t="s">
        <v>65</v>
      </c>
      <c r="AX53" s="269" t="s">
        <v>64</v>
      </c>
      <c r="AY53" s="252" t="s">
        <v>65</v>
      </c>
      <c r="AZ53" s="252"/>
      <c r="BA53" s="268" t="s">
        <v>65</v>
      </c>
      <c r="BB53" s="252" t="s">
        <v>64</v>
      </c>
      <c r="BC53" s="252"/>
      <c r="BD53" s="269" t="s">
        <v>64</v>
      </c>
      <c r="BE53" s="327" t="s">
        <v>65</v>
      </c>
      <c r="BF53" s="327" t="s">
        <v>65</v>
      </c>
    </row>
    <row r="54" spans="1:58" s="297" customFormat="1" x14ac:dyDescent="0.3">
      <c r="A54" s="304">
        <v>52</v>
      </c>
      <c r="B54" s="253" t="s">
        <v>219</v>
      </c>
      <c r="C54" s="253" t="s">
        <v>220</v>
      </c>
      <c r="D54" s="253" t="s">
        <v>93</v>
      </c>
      <c r="E54" s="305" t="s">
        <v>94</v>
      </c>
      <c r="F54" s="262" t="s">
        <v>64</v>
      </c>
      <c r="G54" s="252" t="s">
        <v>65</v>
      </c>
      <c r="H54" s="250" t="s">
        <v>65</v>
      </c>
      <c r="I54" s="278" t="s">
        <v>64</v>
      </c>
      <c r="J54" s="252" t="s">
        <v>64</v>
      </c>
      <c r="K54" s="252" t="s">
        <v>65</v>
      </c>
      <c r="L54" s="250" t="s">
        <v>65</v>
      </c>
      <c r="M54" s="264" t="s">
        <v>64</v>
      </c>
      <c r="N54" s="252" t="s">
        <v>64</v>
      </c>
      <c r="O54" s="250" t="s">
        <v>65</v>
      </c>
      <c r="P54" s="278" t="s">
        <v>64</v>
      </c>
      <c r="Q54" s="262" t="s">
        <v>64</v>
      </c>
      <c r="R54" s="252" t="s">
        <v>64</v>
      </c>
      <c r="S54" s="252" t="s">
        <v>65</v>
      </c>
      <c r="T54" s="252" t="s">
        <v>68</v>
      </c>
      <c r="U54" s="264" t="s">
        <v>64</v>
      </c>
      <c r="V54" s="252" t="s">
        <v>64</v>
      </c>
      <c r="W54" s="252" t="s">
        <v>64</v>
      </c>
      <c r="X54" s="252" t="s">
        <v>65</v>
      </c>
      <c r="Y54" s="252" t="s">
        <v>65</v>
      </c>
      <c r="Z54" s="278" t="s">
        <v>64</v>
      </c>
      <c r="AA54" s="252" t="s">
        <v>78</v>
      </c>
      <c r="AB54" s="252" t="s">
        <v>65</v>
      </c>
      <c r="AC54" s="252" t="s">
        <v>65</v>
      </c>
      <c r="AD54" s="252" t="s">
        <v>64</v>
      </c>
      <c r="AE54" s="252" t="s">
        <v>64</v>
      </c>
      <c r="AF54" s="252" t="s">
        <v>65</v>
      </c>
      <c r="AG54" s="264" t="s">
        <v>64</v>
      </c>
      <c r="AH54" s="262" t="s">
        <v>64</v>
      </c>
      <c r="AI54" s="252" t="s">
        <v>65</v>
      </c>
      <c r="AJ54" s="268" t="s">
        <v>64</v>
      </c>
      <c r="AK54" s="262" t="s">
        <v>64</v>
      </c>
      <c r="AL54" s="252" t="s">
        <v>64</v>
      </c>
      <c r="AM54" s="252" t="s">
        <v>65</v>
      </c>
      <c r="AN54" s="269" t="s">
        <v>64</v>
      </c>
      <c r="AO54" s="262" t="s">
        <v>64</v>
      </c>
      <c r="AP54" s="252" t="s">
        <v>65</v>
      </c>
      <c r="AQ54" s="252"/>
      <c r="AR54" s="268" t="s">
        <v>64</v>
      </c>
      <c r="AS54" s="262" t="s">
        <v>64</v>
      </c>
      <c r="AT54" s="252" t="s">
        <v>65</v>
      </c>
      <c r="AU54" s="252" t="s">
        <v>64</v>
      </c>
      <c r="AV54" s="252" t="s">
        <v>65</v>
      </c>
      <c r="AW54" s="252" t="s">
        <v>64</v>
      </c>
      <c r="AX54" s="269" t="s">
        <v>64</v>
      </c>
      <c r="AY54" s="262" t="s">
        <v>65</v>
      </c>
      <c r="AZ54" s="252"/>
      <c r="BA54" s="268" t="s">
        <v>65</v>
      </c>
      <c r="BB54" s="262" t="s">
        <v>65</v>
      </c>
      <c r="BC54" s="252"/>
      <c r="BD54" s="269" t="s">
        <v>65</v>
      </c>
      <c r="BE54" s="327" t="s">
        <v>65</v>
      </c>
      <c r="BF54" s="327" t="s">
        <v>65</v>
      </c>
    </row>
    <row r="55" spans="1:58" s="297" customFormat="1" x14ac:dyDescent="0.3">
      <c r="A55" s="304">
        <v>53</v>
      </c>
      <c r="B55" s="248" t="s">
        <v>221</v>
      </c>
      <c r="C55" s="248" t="s">
        <v>222</v>
      </c>
      <c r="D55" s="248" t="s">
        <v>76</v>
      </c>
      <c r="E55" s="290" t="s">
        <v>91</v>
      </c>
      <c r="F55" s="262" t="s">
        <v>64</v>
      </c>
      <c r="G55" s="252" t="s">
        <v>64</v>
      </c>
      <c r="H55" s="250" t="s">
        <v>65</v>
      </c>
      <c r="I55" s="278" t="s">
        <v>64</v>
      </c>
      <c r="J55" s="252" t="s">
        <v>64</v>
      </c>
      <c r="K55" s="252" t="s">
        <v>65</v>
      </c>
      <c r="L55" s="250" t="s">
        <v>65</v>
      </c>
      <c r="M55" s="264" t="s">
        <v>64</v>
      </c>
      <c r="N55" s="252" t="s">
        <v>64</v>
      </c>
      <c r="O55" s="250" t="s">
        <v>65</v>
      </c>
      <c r="P55" s="278" t="s">
        <v>64</v>
      </c>
      <c r="Q55" s="262" t="s">
        <v>64</v>
      </c>
      <c r="R55" s="252" t="s">
        <v>64</v>
      </c>
      <c r="S55" s="252" t="s">
        <v>64</v>
      </c>
      <c r="T55" s="252" t="s">
        <v>68</v>
      </c>
      <c r="U55" s="264" t="s">
        <v>64</v>
      </c>
      <c r="V55" s="252" t="s">
        <v>64</v>
      </c>
      <c r="W55" s="252" t="s">
        <v>64</v>
      </c>
      <c r="X55" s="252" t="s">
        <v>65</v>
      </c>
      <c r="Y55" s="252" t="s">
        <v>65</v>
      </c>
      <c r="Z55" s="278" t="s">
        <v>64</v>
      </c>
      <c r="AA55" s="252" t="s">
        <v>78</v>
      </c>
      <c r="AB55" s="252" t="s">
        <v>64</v>
      </c>
      <c r="AC55" s="252" t="s">
        <v>64</v>
      </c>
      <c r="AD55" s="252" t="s">
        <v>64</v>
      </c>
      <c r="AE55" s="252" t="s">
        <v>64</v>
      </c>
      <c r="AF55" s="252" t="s">
        <v>65</v>
      </c>
      <c r="AG55" s="264" t="s">
        <v>64</v>
      </c>
      <c r="AH55" s="252" t="s">
        <v>64</v>
      </c>
      <c r="AI55" s="252" t="s">
        <v>64</v>
      </c>
      <c r="AJ55" s="268" t="s">
        <v>64</v>
      </c>
      <c r="AK55" s="252" t="s">
        <v>64</v>
      </c>
      <c r="AL55" s="252" t="s">
        <v>64</v>
      </c>
      <c r="AM55" s="252" t="s">
        <v>65</v>
      </c>
      <c r="AN55" s="269" t="s">
        <v>64</v>
      </c>
      <c r="AO55" s="252" t="s">
        <v>64</v>
      </c>
      <c r="AP55" s="252" t="s">
        <v>64</v>
      </c>
      <c r="AQ55" s="252"/>
      <c r="AR55" s="268" t="s">
        <v>64</v>
      </c>
      <c r="AS55" s="252" t="s">
        <v>79</v>
      </c>
      <c r="AT55" s="252" t="s">
        <v>65</v>
      </c>
      <c r="AU55" s="252" t="s">
        <v>65</v>
      </c>
      <c r="AV55" s="252" t="s">
        <v>65</v>
      </c>
      <c r="AW55" s="252" t="s">
        <v>65</v>
      </c>
      <c r="AX55" s="269" t="s">
        <v>64</v>
      </c>
      <c r="AY55" s="252" t="s">
        <v>65</v>
      </c>
      <c r="AZ55" s="252"/>
      <c r="BA55" s="268" t="s">
        <v>65</v>
      </c>
      <c r="BB55" s="252" t="s">
        <v>64</v>
      </c>
      <c r="BC55" s="252"/>
      <c r="BD55" s="269" t="s">
        <v>64</v>
      </c>
      <c r="BE55" s="327" t="s">
        <v>65</v>
      </c>
      <c r="BF55" s="327" t="s">
        <v>65</v>
      </c>
    </row>
    <row r="56" spans="1:58" s="297" customFormat="1" x14ac:dyDescent="0.3">
      <c r="A56" s="304">
        <v>54</v>
      </c>
      <c r="B56" s="248" t="s">
        <v>223</v>
      </c>
      <c r="C56" s="248" t="s">
        <v>224</v>
      </c>
      <c r="D56" s="248" t="s">
        <v>76</v>
      </c>
      <c r="E56" s="290" t="s">
        <v>91</v>
      </c>
      <c r="F56" s="262" t="s">
        <v>64</v>
      </c>
      <c r="G56" s="252" t="s">
        <v>64</v>
      </c>
      <c r="H56" s="250" t="s">
        <v>65</v>
      </c>
      <c r="I56" s="278" t="s">
        <v>64</v>
      </c>
      <c r="J56" s="252" t="s">
        <v>64</v>
      </c>
      <c r="K56" s="252" t="s">
        <v>65</v>
      </c>
      <c r="L56" s="250" t="s">
        <v>65</v>
      </c>
      <c r="M56" s="264" t="s">
        <v>64</v>
      </c>
      <c r="N56" s="252" t="s">
        <v>64</v>
      </c>
      <c r="O56" s="250" t="s">
        <v>65</v>
      </c>
      <c r="P56" s="278" t="s">
        <v>64</v>
      </c>
      <c r="Q56" s="262" t="s">
        <v>64</v>
      </c>
      <c r="R56" s="252" t="s">
        <v>64</v>
      </c>
      <c r="S56" s="252" t="s">
        <v>64</v>
      </c>
      <c r="T56" s="252" t="s">
        <v>68</v>
      </c>
      <c r="U56" s="264" t="s">
        <v>64</v>
      </c>
      <c r="V56" s="252" t="s">
        <v>64</v>
      </c>
      <c r="W56" s="252" t="s">
        <v>64</v>
      </c>
      <c r="X56" s="252" t="s">
        <v>65</v>
      </c>
      <c r="Y56" s="252" t="s">
        <v>65</v>
      </c>
      <c r="Z56" s="278" t="s">
        <v>64</v>
      </c>
      <c r="AA56" s="252" t="s">
        <v>78</v>
      </c>
      <c r="AB56" s="252" t="s">
        <v>64</v>
      </c>
      <c r="AC56" s="252" t="s">
        <v>64</v>
      </c>
      <c r="AD56" s="252" t="s">
        <v>64</v>
      </c>
      <c r="AE56" s="252" t="s">
        <v>64</v>
      </c>
      <c r="AF56" s="252" t="s">
        <v>65</v>
      </c>
      <c r="AG56" s="264" t="s">
        <v>64</v>
      </c>
      <c r="AH56" s="252" t="s">
        <v>64</v>
      </c>
      <c r="AI56" s="252" t="s">
        <v>64</v>
      </c>
      <c r="AJ56" s="268" t="s">
        <v>64</v>
      </c>
      <c r="AK56" s="252" t="s">
        <v>64</v>
      </c>
      <c r="AL56" s="252" t="s">
        <v>64</v>
      </c>
      <c r="AM56" s="252" t="s">
        <v>65</v>
      </c>
      <c r="AN56" s="269" t="s">
        <v>64</v>
      </c>
      <c r="AO56" s="252" t="s">
        <v>64</v>
      </c>
      <c r="AP56" s="252" t="s">
        <v>64</v>
      </c>
      <c r="AQ56" s="252"/>
      <c r="AR56" s="268" t="s">
        <v>64</v>
      </c>
      <c r="AS56" s="252" t="s">
        <v>79</v>
      </c>
      <c r="AT56" s="252" t="s">
        <v>65</v>
      </c>
      <c r="AU56" s="252" t="s">
        <v>65</v>
      </c>
      <c r="AV56" s="252" t="s">
        <v>65</v>
      </c>
      <c r="AW56" s="252" t="s">
        <v>65</v>
      </c>
      <c r="AX56" s="269" t="s">
        <v>64</v>
      </c>
      <c r="AY56" s="252" t="s">
        <v>65</v>
      </c>
      <c r="AZ56" s="252"/>
      <c r="BA56" s="268" t="s">
        <v>65</v>
      </c>
      <c r="BB56" s="252" t="s">
        <v>64</v>
      </c>
      <c r="BC56" s="252"/>
      <c r="BD56" s="269" t="s">
        <v>64</v>
      </c>
      <c r="BE56" s="327" t="s">
        <v>65</v>
      </c>
      <c r="BF56" s="327" t="s">
        <v>65</v>
      </c>
    </row>
    <row r="57" spans="1:58" s="297" customFormat="1" x14ac:dyDescent="0.3">
      <c r="A57" s="304">
        <v>55</v>
      </c>
      <c r="B57" s="248" t="s">
        <v>225</v>
      </c>
      <c r="C57" s="248" t="s">
        <v>226</v>
      </c>
      <c r="D57" s="248" t="s">
        <v>71</v>
      </c>
      <c r="E57" s="290" t="s">
        <v>72</v>
      </c>
      <c r="F57" s="262" t="s">
        <v>64</v>
      </c>
      <c r="G57" s="252" t="s">
        <v>64</v>
      </c>
      <c r="H57" s="250" t="s">
        <v>65</v>
      </c>
      <c r="I57" s="278" t="s">
        <v>64</v>
      </c>
      <c r="J57" s="252" t="s">
        <v>64</v>
      </c>
      <c r="K57" s="252" t="s">
        <v>64</v>
      </c>
      <c r="L57" s="250" t="s">
        <v>65</v>
      </c>
      <c r="M57" s="264" t="s">
        <v>64</v>
      </c>
      <c r="N57" s="252" t="s">
        <v>64</v>
      </c>
      <c r="O57" s="250" t="s">
        <v>64</v>
      </c>
      <c r="P57" s="278" t="s">
        <v>64</v>
      </c>
      <c r="Q57" s="262" t="s">
        <v>64</v>
      </c>
      <c r="R57" s="252" t="s">
        <v>64</v>
      </c>
      <c r="S57" s="252" t="s">
        <v>65</v>
      </c>
      <c r="T57" s="252" t="s">
        <v>68</v>
      </c>
      <c r="U57" s="264" t="s">
        <v>64</v>
      </c>
      <c r="V57" s="252" t="s">
        <v>64</v>
      </c>
      <c r="W57" s="252" t="s">
        <v>64</v>
      </c>
      <c r="X57" s="252" t="s">
        <v>64</v>
      </c>
      <c r="Y57" s="252" t="s">
        <v>65</v>
      </c>
      <c r="Z57" s="278" t="s">
        <v>64</v>
      </c>
      <c r="AA57" s="252" t="s">
        <v>57</v>
      </c>
      <c r="AB57" s="252" t="s">
        <v>64</v>
      </c>
      <c r="AC57" s="252" t="s">
        <v>64</v>
      </c>
      <c r="AD57" s="252" t="s">
        <v>64</v>
      </c>
      <c r="AE57" s="252" t="s">
        <v>64</v>
      </c>
      <c r="AF57" s="252" t="s">
        <v>57</v>
      </c>
      <c r="AG57" s="264" t="s">
        <v>64</v>
      </c>
      <c r="AH57" s="262" t="s">
        <v>64</v>
      </c>
      <c r="AI57" s="252" t="s">
        <v>64</v>
      </c>
      <c r="AJ57" s="268" t="s">
        <v>64</v>
      </c>
      <c r="AK57" s="262" t="s">
        <v>64</v>
      </c>
      <c r="AL57" s="252" t="s">
        <v>64</v>
      </c>
      <c r="AM57" s="252" t="s">
        <v>65</v>
      </c>
      <c r="AN57" s="269" t="s">
        <v>64</v>
      </c>
      <c r="AO57" s="262" t="s">
        <v>64</v>
      </c>
      <c r="AP57" s="252" t="s">
        <v>65</v>
      </c>
      <c r="AQ57" s="252"/>
      <c r="AR57" s="268" t="s">
        <v>64</v>
      </c>
      <c r="AS57" s="262" t="s">
        <v>73</v>
      </c>
      <c r="AT57" s="252" t="s">
        <v>64</v>
      </c>
      <c r="AU57" s="252" t="s">
        <v>64</v>
      </c>
      <c r="AV57" s="252" t="s">
        <v>65</v>
      </c>
      <c r="AW57" s="252" t="s">
        <v>65</v>
      </c>
      <c r="AX57" s="269" t="s">
        <v>64</v>
      </c>
      <c r="AY57" s="262" t="s">
        <v>65</v>
      </c>
      <c r="AZ57" s="252"/>
      <c r="BA57" s="268" t="s">
        <v>65</v>
      </c>
      <c r="BB57" s="262" t="s">
        <v>64</v>
      </c>
      <c r="BC57" s="252"/>
      <c r="BD57" s="269" t="s">
        <v>64</v>
      </c>
      <c r="BE57" s="327" t="s">
        <v>64</v>
      </c>
      <c r="BF57" s="327" t="s">
        <v>65</v>
      </c>
    </row>
    <row r="58" spans="1:58" s="297" customFormat="1" x14ac:dyDescent="0.3">
      <c r="A58" s="304">
        <v>56</v>
      </c>
      <c r="B58" s="248" t="s">
        <v>227</v>
      </c>
      <c r="C58" s="248" t="s">
        <v>228</v>
      </c>
      <c r="D58" s="248" t="s">
        <v>76</v>
      </c>
      <c r="E58" s="290" t="s">
        <v>91</v>
      </c>
      <c r="F58" s="262" t="s">
        <v>64</v>
      </c>
      <c r="G58" s="252" t="s">
        <v>64</v>
      </c>
      <c r="H58" s="250" t="s">
        <v>65</v>
      </c>
      <c r="I58" s="278" t="s">
        <v>64</v>
      </c>
      <c r="J58" s="252" t="s">
        <v>64</v>
      </c>
      <c r="K58" s="252" t="s">
        <v>65</v>
      </c>
      <c r="L58" s="250" t="s">
        <v>65</v>
      </c>
      <c r="M58" s="264" t="s">
        <v>64</v>
      </c>
      <c r="N58" s="252" t="s">
        <v>64</v>
      </c>
      <c r="O58" s="250" t="s">
        <v>65</v>
      </c>
      <c r="P58" s="278" t="s">
        <v>64</v>
      </c>
      <c r="Q58" s="262" t="s">
        <v>64</v>
      </c>
      <c r="R58" s="252" t="s">
        <v>64</v>
      </c>
      <c r="S58" s="252" t="s">
        <v>64</v>
      </c>
      <c r="T58" s="252" t="s">
        <v>68</v>
      </c>
      <c r="U58" s="264" t="s">
        <v>64</v>
      </c>
      <c r="V58" s="252" t="s">
        <v>64</v>
      </c>
      <c r="W58" s="252" t="s">
        <v>64</v>
      </c>
      <c r="X58" s="252" t="s">
        <v>65</v>
      </c>
      <c r="Y58" s="252" t="s">
        <v>65</v>
      </c>
      <c r="Z58" s="278" t="s">
        <v>64</v>
      </c>
      <c r="AA58" s="252" t="s">
        <v>78</v>
      </c>
      <c r="AB58" s="252" t="s">
        <v>64</v>
      </c>
      <c r="AC58" s="252" t="s">
        <v>64</v>
      </c>
      <c r="AD58" s="252" t="s">
        <v>64</v>
      </c>
      <c r="AE58" s="252" t="s">
        <v>64</v>
      </c>
      <c r="AF58" s="252" t="s">
        <v>65</v>
      </c>
      <c r="AG58" s="264" t="s">
        <v>64</v>
      </c>
      <c r="AH58" s="252" t="s">
        <v>64</v>
      </c>
      <c r="AI58" s="252" t="s">
        <v>64</v>
      </c>
      <c r="AJ58" s="268" t="s">
        <v>64</v>
      </c>
      <c r="AK58" s="252" t="s">
        <v>64</v>
      </c>
      <c r="AL58" s="252" t="s">
        <v>64</v>
      </c>
      <c r="AM58" s="252" t="s">
        <v>65</v>
      </c>
      <c r="AN58" s="269" t="s">
        <v>64</v>
      </c>
      <c r="AO58" s="252" t="s">
        <v>64</v>
      </c>
      <c r="AP58" s="252" t="s">
        <v>64</v>
      </c>
      <c r="AQ58" s="252"/>
      <c r="AR58" s="268" t="s">
        <v>64</v>
      </c>
      <c r="AS58" s="252" t="s">
        <v>79</v>
      </c>
      <c r="AT58" s="252" t="s">
        <v>65</v>
      </c>
      <c r="AU58" s="252" t="s">
        <v>65</v>
      </c>
      <c r="AV58" s="252" t="s">
        <v>65</v>
      </c>
      <c r="AW58" s="252" t="s">
        <v>65</v>
      </c>
      <c r="AX58" s="269" t="s">
        <v>64</v>
      </c>
      <c r="AY58" s="252" t="s">
        <v>65</v>
      </c>
      <c r="AZ58" s="252"/>
      <c r="BA58" s="268" t="s">
        <v>65</v>
      </c>
      <c r="BB58" s="252" t="s">
        <v>64</v>
      </c>
      <c r="BC58" s="252"/>
      <c r="BD58" s="269" t="s">
        <v>64</v>
      </c>
      <c r="BE58" s="327" t="s">
        <v>65</v>
      </c>
      <c r="BF58" s="327" t="s">
        <v>65</v>
      </c>
    </row>
    <row r="59" spans="1:58" s="297" customFormat="1" x14ac:dyDescent="0.3">
      <c r="A59" s="304">
        <v>57</v>
      </c>
      <c r="B59" s="248" t="s">
        <v>229</v>
      </c>
      <c r="C59" s="248" t="s">
        <v>230</v>
      </c>
      <c r="D59" s="248" t="s">
        <v>82</v>
      </c>
      <c r="E59" s="290" t="s">
        <v>94</v>
      </c>
      <c r="F59" s="262" t="s">
        <v>64</v>
      </c>
      <c r="G59" s="252" t="s">
        <v>65</v>
      </c>
      <c r="H59" s="250" t="s">
        <v>65</v>
      </c>
      <c r="I59" s="278" t="s">
        <v>64</v>
      </c>
      <c r="J59" s="252" t="s">
        <v>64</v>
      </c>
      <c r="K59" s="252" t="s">
        <v>65</v>
      </c>
      <c r="L59" s="250" t="s">
        <v>65</v>
      </c>
      <c r="M59" s="264" t="s">
        <v>64</v>
      </c>
      <c r="N59" s="252" t="s">
        <v>64</v>
      </c>
      <c r="O59" s="250" t="s">
        <v>65</v>
      </c>
      <c r="P59" s="278" t="s">
        <v>64</v>
      </c>
      <c r="Q59" s="262" t="s">
        <v>64</v>
      </c>
      <c r="R59" s="252" t="s">
        <v>64</v>
      </c>
      <c r="S59" s="252" t="s">
        <v>65</v>
      </c>
      <c r="T59" s="252" t="s">
        <v>68</v>
      </c>
      <c r="U59" s="264" t="s">
        <v>64</v>
      </c>
      <c r="V59" s="252" t="s">
        <v>64</v>
      </c>
      <c r="W59" s="252" t="s">
        <v>64</v>
      </c>
      <c r="X59" s="252" t="s">
        <v>65</v>
      </c>
      <c r="Y59" s="252" t="s">
        <v>65</v>
      </c>
      <c r="Z59" s="278" t="s">
        <v>64</v>
      </c>
      <c r="AA59" s="252" t="s">
        <v>78</v>
      </c>
      <c r="AB59" s="252" t="s">
        <v>65</v>
      </c>
      <c r="AC59" s="252" t="s">
        <v>65</v>
      </c>
      <c r="AD59" s="252" t="s">
        <v>64</v>
      </c>
      <c r="AE59" s="252" t="s">
        <v>64</v>
      </c>
      <c r="AF59" s="252" t="s">
        <v>65</v>
      </c>
      <c r="AG59" s="264" t="s">
        <v>64</v>
      </c>
      <c r="AH59" s="262" t="s">
        <v>64</v>
      </c>
      <c r="AI59" s="252" t="s">
        <v>65</v>
      </c>
      <c r="AJ59" s="268" t="s">
        <v>64</v>
      </c>
      <c r="AK59" s="262" t="s">
        <v>64</v>
      </c>
      <c r="AL59" s="252" t="s">
        <v>64</v>
      </c>
      <c r="AM59" s="252" t="s">
        <v>65</v>
      </c>
      <c r="AN59" s="269" t="s">
        <v>64</v>
      </c>
      <c r="AO59" s="262" t="s">
        <v>64</v>
      </c>
      <c r="AP59" s="252" t="s">
        <v>65</v>
      </c>
      <c r="AQ59" s="252"/>
      <c r="AR59" s="268" t="s">
        <v>64</v>
      </c>
      <c r="AS59" s="262" t="s">
        <v>64</v>
      </c>
      <c r="AT59" s="252" t="s">
        <v>65</v>
      </c>
      <c r="AU59" s="252" t="s">
        <v>64</v>
      </c>
      <c r="AV59" s="252" t="s">
        <v>65</v>
      </c>
      <c r="AW59" s="252" t="s">
        <v>64</v>
      </c>
      <c r="AX59" s="269" t="s">
        <v>64</v>
      </c>
      <c r="AY59" s="262" t="s">
        <v>65</v>
      </c>
      <c r="AZ59" s="252"/>
      <c r="BA59" s="268" t="s">
        <v>65</v>
      </c>
      <c r="BB59" s="262" t="s">
        <v>65</v>
      </c>
      <c r="BC59" s="252"/>
      <c r="BD59" s="269" t="s">
        <v>65</v>
      </c>
      <c r="BE59" s="327" t="s">
        <v>65</v>
      </c>
      <c r="BF59" s="327" t="s">
        <v>65</v>
      </c>
    </row>
    <row r="60" spans="1:58" s="297" customFormat="1" x14ac:dyDescent="0.3">
      <c r="A60" s="304">
        <v>58</v>
      </c>
      <c r="B60" s="248" t="s">
        <v>231</v>
      </c>
      <c r="C60" s="248" t="s">
        <v>232</v>
      </c>
      <c r="D60" s="248" t="s">
        <v>71</v>
      </c>
      <c r="E60" s="290" t="s">
        <v>97</v>
      </c>
      <c r="F60" s="262" t="s">
        <v>64</v>
      </c>
      <c r="G60" s="252" t="s">
        <v>64</v>
      </c>
      <c r="H60" s="250" t="s">
        <v>65</v>
      </c>
      <c r="I60" s="278" t="s">
        <v>64</v>
      </c>
      <c r="J60" s="252" t="s">
        <v>64</v>
      </c>
      <c r="K60" s="252" t="s">
        <v>65</v>
      </c>
      <c r="L60" s="250" t="s">
        <v>64</v>
      </c>
      <c r="M60" s="264" t="s">
        <v>64</v>
      </c>
      <c r="N60" s="252" t="s">
        <v>64</v>
      </c>
      <c r="O60" s="250" t="s">
        <v>65</v>
      </c>
      <c r="P60" s="278" t="s">
        <v>64</v>
      </c>
      <c r="Q60" s="266" t="s">
        <v>64</v>
      </c>
      <c r="R60" s="251" t="s">
        <v>64</v>
      </c>
      <c r="S60" s="251" t="s">
        <v>65</v>
      </c>
      <c r="T60" s="251" t="s">
        <v>68</v>
      </c>
      <c r="U60" s="264" t="s">
        <v>64</v>
      </c>
      <c r="V60" s="252" t="s">
        <v>64</v>
      </c>
      <c r="W60" s="252" t="s">
        <v>64</v>
      </c>
      <c r="X60" s="252" t="s">
        <v>65</v>
      </c>
      <c r="Y60" s="252" t="s">
        <v>65</v>
      </c>
      <c r="Z60" s="278" t="s">
        <v>64</v>
      </c>
      <c r="AA60" s="252" t="s">
        <v>78</v>
      </c>
      <c r="AB60" s="252" t="s">
        <v>64</v>
      </c>
      <c r="AC60" s="252" t="s">
        <v>64</v>
      </c>
      <c r="AD60" s="252" t="s">
        <v>64</v>
      </c>
      <c r="AE60" s="252" t="s">
        <v>64</v>
      </c>
      <c r="AF60" s="252" t="s">
        <v>65</v>
      </c>
      <c r="AG60" s="264" t="s">
        <v>64</v>
      </c>
      <c r="AH60" s="262" t="s">
        <v>64</v>
      </c>
      <c r="AI60" s="250" t="s">
        <v>64</v>
      </c>
      <c r="AJ60" s="268" t="s">
        <v>64</v>
      </c>
      <c r="AK60" s="262" t="s">
        <v>64</v>
      </c>
      <c r="AL60" s="252" t="s">
        <v>64</v>
      </c>
      <c r="AM60" s="252" t="s">
        <v>65</v>
      </c>
      <c r="AN60" s="269" t="s">
        <v>64</v>
      </c>
      <c r="AO60" s="262" t="s">
        <v>64</v>
      </c>
      <c r="AP60" s="252" t="s">
        <v>65</v>
      </c>
      <c r="AQ60" s="252"/>
      <c r="AR60" s="268" t="s">
        <v>64</v>
      </c>
      <c r="AS60" s="262" t="s">
        <v>65</v>
      </c>
      <c r="AT60" s="252" t="s">
        <v>65</v>
      </c>
      <c r="AU60" s="252" t="s">
        <v>65</v>
      </c>
      <c r="AV60" s="252" t="s">
        <v>65</v>
      </c>
      <c r="AW60" s="252" t="s">
        <v>233</v>
      </c>
      <c r="AX60" s="269" t="s">
        <v>64</v>
      </c>
      <c r="AY60" s="262" t="s">
        <v>65</v>
      </c>
      <c r="AZ60" s="252"/>
      <c r="BA60" s="268" t="s">
        <v>65</v>
      </c>
      <c r="BB60" s="262" t="s">
        <v>64</v>
      </c>
      <c r="BC60" s="252"/>
      <c r="BD60" s="269" t="s">
        <v>64</v>
      </c>
      <c r="BE60" s="327" t="s">
        <v>64</v>
      </c>
      <c r="BF60" s="327" t="s">
        <v>64</v>
      </c>
    </row>
    <row r="61" spans="1:58" s="297" customFormat="1" x14ac:dyDescent="0.3">
      <c r="A61" s="304">
        <v>59</v>
      </c>
      <c r="B61" s="248" t="s">
        <v>234</v>
      </c>
      <c r="C61" s="248" t="s">
        <v>235</v>
      </c>
      <c r="D61" s="248" t="s">
        <v>71</v>
      </c>
      <c r="E61" s="290" t="s">
        <v>139</v>
      </c>
      <c r="F61" s="252" t="s">
        <v>64</v>
      </c>
      <c r="G61" s="252" t="s">
        <v>64</v>
      </c>
      <c r="H61" s="252" t="s">
        <v>64</v>
      </c>
      <c r="I61" s="278" t="s">
        <v>64</v>
      </c>
      <c r="J61" s="252" t="s">
        <v>64</v>
      </c>
      <c r="K61" s="252" t="s">
        <v>65</v>
      </c>
      <c r="L61" s="252" t="s">
        <v>65</v>
      </c>
      <c r="M61" s="264" t="s">
        <v>64</v>
      </c>
      <c r="N61" s="252" t="s">
        <v>64</v>
      </c>
      <c r="O61" s="252" t="s">
        <v>65</v>
      </c>
      <c r="P61" s="278" t="s">
        <v>64</v>
      </c>
      <c r="Q61" s="252" t="s">
        <v>64</v>
      </c>
      <c r="R61" s="252" t="s">
        <v>64</v>
      </c>
      <c r="S61" s="252" t="s">
        <v>64</v>
      </c>
      <c r="T61" s="252" t="s">
        <v>68</v>
      </c>
      <c r="U61" s="264" t="s">
        <v>64</v>
      </c>
      <c r="V61" s="252" t="s">
        <v>64</v>
      </c>
      <c r="W61" s="252" t="s">
        <v>64</v>
      </c>
      <c r="X61" s="252" t="s">
        <v>64</v>
      </c>
      <c r="Y61" s="252" t="s">
        <v>64</v>
      </c>
      <c r="Z61" s="278" t="s">
        <v>64</v>
      </c>
      <c r="AA61" s="252" t="s">
        <v>78</v>
      </c>
      <c r="AB61" s="252" t="s">
        <v>64</v>
      </c>
      <c r="AC61" s="252" t="s">
        <v>64</v>
      </c>
      <c r="AD61" s="252" t="s">
        <v>64</v>
      </c>
      <c r="AE61" s="252" t="s">
        <v>64</v>
      </c>
      <c r="AF61" s="252" t="s">
        <v>64</v>
      </c>
      <c r="AG61" s="264" t="s">
        <v>64</v>
      </c>
      <c r="AH61" s="252" t="s">
        <v>64</v>
      </c>
      <c r="AI61" s="252" t="s">
        <v>64</v>
      </c>
      <c r="AJ61" s="268" t="s">
        <v>64</v>
      </c>
      <c r="AK61" s="252" t="s">
        <v>65</v>
      </c>
      <c r="AL61" s="252" t="s">
        <v>64</v>
      </c>
      <c r="AM61" s="252" t="s">
        <v>236</v>
      </c>
      <c r="AN61" s="269" t="s">
        <v>64</v>
      </c>
      <c r="AO61" s="252" t="s">
        <v>64</v>
      </c>
      <c r="AP61" s="252" t="s">
        <v>64</v>
      </c>
      <c r="AQ61" s="252" t="s">
        <v>68</v>
      </c>
      <c r="AR61" s="268" t="s">
        <v>64</v>
      </c>
      <c r="AS61" s="252" t="s">
        <v>237</v>
      </c>
      <c r="AT61" s="252" t="s">
        <v>238</v>
      </c>
      <c r="AU61" s="252" t="s">
        <v>65</v>
      </c>
      <c r="AV61" s="252" t="s">
        <v>65</v>
      </c>
      <c r="AW61" s="252" t="s">
        <v>239</v>
      </c>
      <c r="AX61" s="269" t="s">
        <v>64</v>
      </c>
      <c r="AY61" s="252" t="s">
        <v>64</v>
      </c>
      <c r="AZ61" s="252"/>
      <c r="BA61" s="268" t="s">
        <v>64</v>
      </c>
      <c r="BB61" s="252" t="s">
        <v>64</v>
      </c>
      <c r="BC61" s="252"/>
      <c r="BD61" s="269" t="s">
        <v>64</v>
      </c>
      <c r="BE61" s="327" t="s">
        <v>64</v>
      </c>
      <c r="BF61" s="327" t="s">
        <v>64</v>
      </c>
    </row>
    <row r="62" spans="1:58" s="297" customFormat="1" x14ac:dyDescent="0.3">
      <c r="A62" s="309">
        <v>59</v>
      </c>
      <c r="B62" s="311" t="s">
        <v>240</v>
      </c>
      <c r="C62" s="311" t="s">
        <v>241</v>
      </c>
      <c r="D62" s="311" t="s">
        <v>93</v>
      </c>
      <c r="E62" s="312" t="s">
        <v>235</v>
      </c>
      <c r="F62" s="252" t="s">
        <v>64</v>
      </c>
      <c r="G62" s="252" t="s">
        <v>64</v>
      </c>
      <c r="H62" s="252" t="s">
        <v>64</v>
      </c>
      <c r="I62" s="279" t="s">
        <v>64</v>
      </c>
      <c r="J62" s="252" t="s">
        <v>64</v>
      </c>
      <c r="K62" s="252" t="s">
        <v>65</v>
      </c>
      <c r="L62" s="252" t="s">
        <v>65</v>
      </c>
      <c r="M62" s="265" t="s">
        <v>64</v>
      </c>
      <c r="N62" s="252" t="s">
        <v>64</v>
      </c>
      <c r="O62" s="252" t="s">
        <v>65</v>
      </c>
      <c r="P62" s="279" t="s">
        <v>64</v>
      </c>
      <c r="Q62" s="252" t="s">
        <v>64</v>
      </c>
      <c r="R62" s="252" t="s">
        <v>64</v>
      </c>
      <c r="S62" s="252" t="s">
        <v>64</v>
      </c>
      <c r="T62" s="252" t="s">
        <v>68</v>
      </c>
      <c r="U62" s="265" t="s">
        <v>64</v>
      </c>
      <c r="V62" s="252" t="s">
        <v>64</v>
      </c>
      <c r="W62" s="252" t="s">
        <v>64</v>
      </c>
      <c r="X62" s="252" t="s">
        <v>64</v>
      </c>
      <c r="Y62" s="252" t="s">
        <v>64</v>
      </c>
      <c r="Z62" s="279" t="s">
        <v>64</v>
      </c>
      <c r="AA62" s="252" t="s">
        <v>78</v>
      </c>
      <c r="AB62" s="252" t="s">
        <v>64</v>
      </c>
      <c r="AC62" s="252" t="s">
        <v>64</v>
      </c>
      <c r="AD62" s="252" t="s">
        <v>64</v>
      </c>
      <c r="AE62" s="252" t="s">
        <v>64</v>
      </c>
      <c r="AF62" s="252" t="s">
        <v>64</v>
      </c>
      <c r="AG62" s="265" t="s">
        <v>64</v>
      </c>
      <c r="AH62" s="252" t="s">
        <v>64</v>
      </c>
      <c r="AI62" s="252" t="s">
        <v>64</v>
      </c>
      <c r="AJ62" s="268" t="s">
        <v>64</v>
      </c>
      <c r="AK62" s="252" t="s">
        <v>65</v>
      </c>
      <c r="AL62" s="252" t="s">
        <v>64</v>
      </c>
      <c r="AM62" s="252" t="s">
        <v>236</v>
      </c>
      <c r="AN62" s="269" t="s">
        <v>64</v>
      </c>
      <c r="AO62" s="252" t="s">
        <v>64</v>
      </c>
      <c r="AP62" s="252" t="s">
        <v>64</v>
      </c>
      <c r="AQ62" s="252" t="s">
        <v>68</v>
      </c>
      <c r="AR62" s="268" t="s">
        <v>64</v>
      </c>
      <c r="AS62" s="252" t="s">
        <v>237</v>
      </c>
      <c r="AT62" s="252" t="s">
        <v>238</v>
      </c>
      <c r="AU62" s="252" t="s">
        <v>65</v>
      </c>
      <c r="AV62" s="252" t="s">
        <v>65</v>
      </c>
      <c r="AW62" s="252" t="s">
        <v>239</v>
      </c>
      <c r="AX62" s="269" t="s">
        <v>64</v>
      </c>
      <c r="AY62" s="252" t="s">
        <v>64</v>
      </c>
      <c r="AZ62" s="252"/>
      <c r="BA62" s="268" t="s">
        <v>64</v>
      </c>
      <c r="BB62" s="252" t="s">
        <v>64</v>
      </c>
      <c r="BC62" s="252"/>
      <c r="BD62" s="269" t="s">
        <v>64</v>
      </c>
      <c r="BE62" s="327" t="s">
        <v>65</v>
      </c>
      <c r="BF62" s="327" t="s">
        <v>65</v>
      </c>
    </row>
    <row r="63" spans="1:58" s="297" customFormat="1" x14ac:dyDescent="0.3">
      <c r="A63" s="304">
        <v>60</v>
      </c>
      <c r="B63" s="248" t="s">
        <v>242</v>
      </c>
      <c r="C63" s="248" t="s">
        <v>243</v>
      </c>
      <c r="D63" s="248" t="s">
        <v>76</v>
      </c>
      <c r="E63" s="290" t="s">
        <v>91</v>
      </c>
      <c r="F63" s="262" t="s">
        <v>64</v>
      </c>
      <c r="G63" s="252" t="s">
        <v>64</v>
      </c>
      <c r="H63" s="250" t="s">
        <v>65</v>
      </c>
      <c r="I63" s="278" t="s">
        <v>64</v>
      </c>
      <c r="J63" s="252" t="s">
        <v>64</v>
      </c>
      <c r="K63" s="252" t="s">
        <v>65</v>
      </c>
      <c r="L63" s="250" t="s">
        <v>65</v>
      </c>
      <c r="M63" s="264" t="s">
        <v>64</v>
      </c>
      <c r="N63" s="252" t="s">
        <v>64</v>
      </c>
      <c r="O63" s="250" t="s">
        <v>65</v>
      </c>
      <c r="P63" s="278" t="s">
        <v>64</v>
      </c>
      <c r="Q63" s="262" t="s">
        <v>64</v>
      </c>
      <c r="R63" s="252" t="s">
        <v>64</v>
      </c>
      <c r="S63" s="252" t="s">
        <v>64</v>
      </c>
      <c r="T63" s="252" t="s">
        <v>68</v>
      </c>
      <c r="U63" s="264" t="s">
        <v>64</v>
      </c>
      <c r="V63" s="252" t="s">
        <v>64</v>
      </c>
      <c r="W63" s="252" t="s">
        <v>64</v>
      </c>
      <c r="X63" s="252" t="s">
        <v>65</v>
      </c>
      <c r="Y63" s="252" t="s">
        <v>65</v>
      </c>
      <c r="Z63" s="278" t="s">
        <v>64</v>
      </c>
      <c r="AA63" s="252" t="s">
        <v>78</v>
      </c>
      <c r="AB63" s="252" t="s">
        <v>64</v>
      </c>
      <c r="AC63" s="252" t="s">
        <v>64</v>
      </c>
      <c r="AD63" s="252" t="s">
        <v>64</v>
      </c>
      <c r="AE63" s="252" t="s">
        <v>64</v>
      </c>
      <c r="AF63" s="252" t="s">
        <v>65</v>
      </c>
      <c r="AG63" s="264" t="s">
        <v>64</v>
      </c>
      <c r="AH63" s="252" t="s">
        <v>64</v>
      </c>
      <c r="AI63" s="252" t="s">
        <v>64</v>
      </c>
      <c r="AJ63" s="268" t="s">
        <v>64</v>
      </c>
      <c r="AK63" s="252" t="s">
        <v>64</v>
      </c>
      <c r="AL63" s="252" t="s">
        <v>64</v>
      </c>
      <c r="AM63" s="252" t="s">
        <v>65</v>
      </c>
      <c r="AN63" s="269" t="s">
        <v>64</v>
      </c>
      <c r="AO63" s="252" t="s">
        <v>64</v>
      </c>
      <c r="AP63" s="252" t="s">
        <v>64</v>
      </c>
      <c r="AQ63" s="252"/>
      <c r="AR63" s="268" t="s">
        <v>64</v>
      </c>
      <c r="AS63" s="252" t="s">
        <v>79</v>
      </c>
      <c r="AT63" s="252" t="s">
        <v>65</v>
      </c>
      <c r="AU63" s="252" t="s">
        <v>65</v>
      </c>
      <c r="AV63" s="252" t="s">
        <v>65</v>
      </c>
      <c r="AW63" s="252" t="s">
        <v>65</v>
      </c>
      <c r="AX63" s="269" t="s">
        <v>64</v>
      </c>
      <c r="AY63" s="252" t="s">
        <v>65</v>
      </c>
      <c r="AZ63" s="252"/>
      <c r="BA63" s="268" t="s">
        <v>65</v>
      </c>
      <c r="BB63" s="252" t="s">
        <v>64</v>
      </c>
      <c r="BC63" s="252"/>
      <c r="BD63" s="269" t="s">
        <v>64</v>
      </c>
      <c r="BE63" s="327" t="s">
        <v>65</v>
      </c>
      <c r="BF63" s="327" t="s">
        <v>65</v>
      </c>
    </row>
    <row r="64" spans="1:58" s="297" customFormat="1" x14ac:dyDescent="0.3">
      <c r="A64" s="304">
        <v>61</v>
      </c>
      <c r="B64" s="248" t="s">
        <v>244</v>
      </c>
      <c r="C64" s="248" t="s">
        <v>245</v>
      </c>
      <c r="D64" s="248" t="s">
        <v>76</v>
      </c>
      <c r="E64" s="290" t="s">
        <v>91</v>
      </c>
      <c r="F64" s="262" t="s">
        <v>64</v>
      </c>
      <c r="G64" s="252" t="s">
        <v>64</v>
      </c>
      <c r="H64" s="250" t="s">
        <v>65</v>
      </c>
      <c r="I64" s="278" t="s">
        <v>64</v>
      </c>
      <c r="J64" s="252" t="s">
        <v>64</v>
      </c>
      <c r="K64" s="252" t="s">
        <v>65</v>
      </c>
      <c r="L64" s="250" t="s">
        <v>65</v>
      </c>
      <c r="M64" s="264" t="s">
        <v>64</v>
      </c>
      <c r="N64" s="252" t="s">
        <v>64</v>
      </c>
      <c r="O64" s="250" t="s">
        <v>65</v>
      </c>
      <c r="P64" s="278" t="s">
        <v>64</v>
      </c>
      <c r="Q64" s="262" t="s">
        <v>64</v>
      </c>
      <c r="R64" s="252" t="s">
        <v>64</v>
      </c>
      <c r="S64" s="252" t="s">
        <v>64</v>
      </c>
      <c r="T64" s="252" t="s">
        <v>68</v>
      </c>
      <c r="U64" s="264" t="s">
        <v>64</v>
      </c>
      <c r="V64" s="252" t="s">
        <v>64</v>
      </c>
      <c r="W64" s="252" t="s">
        <v>64</v>
      </c>
      <c r="X64" s="252" t="s">
        <v>65</v>
      </c>
      <c r="Y64" s="252" t="s">
        <v>65</v>
      </c>
      <c r="Z64" s="278" t="s">
        <v>64</v>
      </c>
      <c r="AA64" s="252" t="s">
        <v>78</v>
      </c>
      <c r="AB64" s="252" t="s">
        <v>64</v>
      </c>
      <c r="AC64" s="252" t="s">
        <v>64</v>
      </c>
      <c r="AD64" s="252" t="s">
        <v>64</v>
      </c>
      <c r="AE64" s="252" t="s">
        <v>64</v>
      </c>
      <c r="AF64" s="252" t="s">
        <v>65</v>
      </c>
      <c r="AG64" s="264" t="s">
        <v>64</v>
      </c>
      <c r="AH64" s="252" t="s">
        <v>64</v>
      </c>
      <c r="AI64" s="252" t="s">
        <v>64</v>
      </c>
      <c r="AJ64" s="268" t="s">
        <v>64</v>
      </c>
      <c r="AK64" s="252" t="s">
        <v>64</v>
      </c>
      <c r="AL64" s="252" t="s">
        <v>64</v>
      </c>
      <c r="AM64" s="252" t="s">
        <v>65</v>
      </c>
      <c r="AN64" s="269" t="s">
        <v>64</v>
      </c>
      <c r="AO64" s="252" t="s">
        <v>64</v>
      </c>
      <c r="AP64" s="252" t="s">
        <v>64</v>
      </c>
      <c r="AQ64" s="252"/>
      <c r="AR64" s="268" t="s">
        <v>64</v>
      </c>
      <c r="AS64" s="252" t="s">
        <v>79</v>
      </c>
      <c r="AT64" s="252" t="s">
        <v>65</v>
      </c>
      <c r="AU64" s="252" t="s">
        <v>65</v>
      </c>
      <c r="AV64" s="252" t="s">
        <v>65</v>
      </c>
      <c r="AW64" s="252" t="s">
        <v>65</v>
      </c>
      <c r="AX64" s="269" t="s">
        <v>64</v>
      </c>
      <c r="AY64" s="252" t="s">
        <v>65</v>
      </c>
      <c r="AZ64" s="252"/>
      <c r="BA64" s="268" t="s">
        <v>65</v>
      </c>
      <c r="BB64" s="252" t="s">
        <v>64</v>
      </c>
      <c r="BC64" s="252"/>
      <c r="BD64" s="269" t="s">
        <v>64</v>
      </c>
      <c r="BE64" s="327" t="s">
        <v>65</v>
      </c>
      <c r="BF64" s="327" t="s">
        <v>65</v>
      </c>
    </row>
    <row r="65" spans="1:58" s="297" customFormat="1" x14ac:dyDescent="0.3">
      <c r="A65" s="304">
        <v>62</v>
      </c>
      <c r="B65" s="248" t="s">
        <v>246</v>
      </c>
      <c r="C65" s="248" t="s">
        <v>247</v>
      </c>
      <c r="D65" s="248" t="s">
        <v>71</v>
      </c>
      <c r="E65" s="290" t="s">
        <v>105</v>
      </c>
      <c r="F65" s="262" t="s">
        <v>64</v>
      </c>
      <c r="G65" s="252" t="s">
        <v>64</v>
      </c>
      <c r="H65" s="250" t="s">
        <v>65</v>
      </c>
      <c r="I65" s="278" t="s">
        <v>64</v>
      </c>
      <c r="J65" s="252" t="s">
        <v>64</v>
      </c>
      <c r="K65" s="252" t="s">
        <v>64</v>
      </c>
      <c r="L65" s="250" t="s">
        <v>65</v>
      </c>
      <c r="M65" s="264" t="s">
        <v>64</v>
      </c>
      <c r="N65" s="252" t="s">
        <v>64</v>
      </c>
      <c r="O65" s="250" t="s">
        <v>64</v>
      </c>
      <c r="P65" s="278" t="s">
        <v>64</v>
      </c>
      <c r="Q65" s="262" t="s">
        <v>64</v>
      </c>
      <c r="R65" s="252" t="s">
        <v>64</v>
      </c>
      <c r="S65" s="252" t="s">
        <v>65</v>
      </c>
      <c r="T65" s="252" t="s">
        <v>68</v>
      </c>
      <c r="U65" s="264" t="s">
        <v>64</v>
      </c>
      <c r="V65" s="252" t="s">
        <v>64</v>
      </c>
      <c r="W65" s="252" t="s">
        <v>64</v>
      </c>
      <c r="X65" s="252" t="s">
        <v>64</v>
      </c>
      <c r="Y65" s="252" t="s">
        <v>65</v>
      </c>
      <c r="Z65" s="278" t="s">
        <v>64</v>
      </c>
      <c r="AA65" s="252" t="s">
        <v>57</v>
      </c>
      <c r="AB65" s="252" t="s">
        <v>64</v>
      </c>
      <c r="AC65" s="252" t="s">
        <v>64</v>
      </c>
      <c r="AD65" s="252" t="s">
        <v>64</v>
      </c>
      <c r="AE65" s="252" t="s">
        <v>64</v>
      </c>
      <c r="AF65" s="252" t="s">
        <v>57</v>
      </c>
      <c r="AG65" s="264" t="s">
        <v>64</v>
      </c>
      <c r="AH65" s="262" t="s">
        <v>64</v>
      </c>
      <c r="AI65" s="252" t="s">
        <v>64</v>
      </c>
      <c r="AJ65" s="268" t="s">
        <v>64</v>
      </c>
      <c r="AK65" s="262" t="s">
        <v>65</v>
      </c>
      <c r="AL65" s="252" t="s">
        <v>65</v>
      </c>
      <c r="AM65" s="252" t="s">
        <v>65</v>
      </c>
      <c r="AN65" s="269" t="s">
        <v>64</v>
      </c>
      <c r="AO65" s="262" t="s">
        <v>64</v>
      </c>
      <c r="AP65" s="252" t="s">
        <v>65</v>
      </c>
      <c r="AQ65" s="252"/>
      <c r="AR65" s="268" t="s">
        <v>64</v>
      </c>
      <c r="AS65" s="262" t="s">
        <v>73</v>
      </c>
      <c r="AT65" s="252" t="s">
        <v>64</v>
      </c>
      <c r="AU65" s="252" t="s">
        <v>64</v>
      </c>
      <c r="AV65" s="252" t="s">
        <v>65</v>
      </c>
      <c r="AW65" s="252" t="s">
        <v>65</v>
      </c>
      <c r="AX65" s="269" t="s">
        <v>64</v>
      </c>
      <c r="AY65" s="262" t="s">
        <v>65</v>
      </c>
      <c r="AZ65" s="252"/>
      <c r="BA65" s="268" t="s">
        <v>65</v>
      </c>
      <c r="BB65" s="262" t="s">
        <v>64</v>
      </c>
      <c r="BC65" s="252"/>
      <c r="BD65" s="269" t="s">
        <v>64</v>
      </c>
      <c r="BE65" s="327" t="s">
        <v>65</v>
      </c>
      <c r="BF65" s="327" t="s">
        <v>65</v>
      </c>
    </row>
    <row r="66" spans="1:58" s="297" customFormat="1" x14ac:dyDescent="0.3">
      <c r="A66" s="304">
        <v>63</v>
      </c>
      <c r="B66" s="248" t="s">
        <v>248</v>
      </c>
      <c r="C66" s="248" t="s">
        <v>249</v>
      </c>
      <c r="D66" s="248" t="s">
        <v>71</v>
      </c>
      <c r="E66" s="290" t="s">
        <v>139</v>
      </c>
      <c r="F66" s="262" t="s">
        <v>64</v>
      </c>
      <c r="G66" s="252" t="s">
        <v>64</v>
      </c>
      <c r="H66" s="250" t="s">
        <v>64</v>
      </c>
      <c r="I66" s="278" t="s">
        <v>64</v>
      </c>
      <c r="J66" s="252" t="s">
        <v>64</v>
      </c>
      <c r="K66" s="252" t="s">
        <v>64</v>
      </c>
      <c r="L66" s="250" t="s">
        <v>65</v>
      </c>
      <c r="M66" s="264" t="s">
        <v>64</v>
      </c>
      <c r="N66" s="252" t="s">
        <v>64</v>
      </c>
      <c r="O66" s="250" t="s">
        <v>65</v>
      </c>
      <c r="P66" s="278" t="s">
        <v>64</v>
      </c>
      <c r="Q66" s="266" t="s">
        <v>64</v>
      </c>
      <c r="R66" s="251" t="s">
        <v>64</v>
      </c>
      <c r="S66" s="251" t="s">
        <v>64</v>
      </c>
      <c r="T66" s="251" t="s">
        <v>68</v>
      </c>
      <c r="U66" s="264" t="s">
        <v>64</v>
      </c>
      <c r="V66" s="252" t="s">
        <v>64</v>
      </c>
      <c r="W66" s="252" t="s">
        <v>64</v>
      </c>
      <c r="X66" s="252" t="s">
        <v>64</v>
      </c>
      <c r="Y66" s="252" t="s">
        <v>64</v>
      </c>
      <c r="Z66" s="278" t="s">
        <v>64</v>
      </c>
      <c r="AA66" s="301" t="s">
        <v>84</v>
      </c>
      <c r="AB66" s="252" t="s">
        <v>64</v>
      </c>
      <c r="AC66" s="252" t="s">
        <v>64</v>
      </c>
      <c r="AD66" s="252" t="s">
        <v>64</v>
      </c>
      <c r="AE66" s="252" t="s">
        <v>64</v>
      </c>
      <c r="AF66" s="252" t="s">
        <v>64</v>
      </c>
      <c r="AG66" s="264" t="s">
        <v>64</v>
      </c>
      <c r="AH66" s="262" t="s">
        <v>64</v>
      </c>
      <c r="AI66" s="250" t="s">
        <v>64</v>
      </c>
      <c r="AJ66" s="268" t="s">
        <v>64</v>
      </c>
      <c r="AK66" s="262" t="s">
        <v>64</v>
      </c>
      <c r="AL66" s="252" t="s">
        <v>64</v>
      </c>
      <c r="AM66" s="252" t="s">
        <v>250</v>
      </c>
      <c r="AN66" s="269" t="s">
        <v>64</v>
      </c>
      <c r="AO66" s="262" t="s">
        <v>64</v>
      </c>
      <c r="AP66" s="252" t="s">
        <v>64</v>
      </c>
      <c r="AQ66" s="252" t="s">
        <v>68</v>
      </c>
      <c r="AR66" s="268" t="s">
        <v>64</v>
      </c>
      <c r="AS66" s="262" t="s">
        <v>64</v>
      </c>
      <c r="AT66" s="252" t="s">
        <v>65</v>
      </c>
      <c r="AU66" s="252" t="s">
        <v>64</v>
      </c>
      <c r="AV66" s="252" t="s">
        <v>65</v>
      </c>
      <c r="AW66" s="252" t="s">
        <v>251</v>
      </c>
      <c r="AX66" s="269" t="s">
        <v>64</v>
      </c>
      <c r="AY66" s="262" t="s">
        <v>64</v>
      </c>
      <c r="AZ66" s="252"/>
      <c r="BA66" s="268" t="s">
        <v>64</v>
      </c>
      <c r="BB66" s="262" t="s">
        <v>64</v>
      </c>
      <c r="BC66" s="252"/>
      <c r="BD66" s="269" t="s">
        <v>64</v>
      </c>
      <c r="BE66" s="327" t="s">
        <v>64</v>
      </c>
      <c r="BF66" s="327" t="s">
        <v>64</v>
      </c>
    </row>
    <row r="67" spans="1:58" s="297" customFormat="1" x14ac:dyDescent="0.3">
      <c r="A67" s="304">
        <v>64</v>
      </c>
      <c r="B67" s="248" t="s">
        <v>252</v>
      </c>
      <c r="C67" s="248" t="s">
        <v>253</v>
      </c>
      <c r="D67" s="248" t="s">
        <v>76</v>
      </c>
      <c r="E67" s="290" t="s">
        <v>91</v>
      </c>
      <c r="F67" s="262" t="s">
        <v>64</v>
      </c>
      <c r="G67" s="252" t="s">
        <v>64</v>
      </c>
      <c r="H67" s="250" t="s">
        <v>65</v>
      </c>
      <c r="I67" s="278" t="s">
        <v>64</v>
      </c>
      <c r="J67" s="252" t="s">
        <v>64</v>
      </c>
      <c r="K67" s="252" t="s">
        <v>65</v>
      </c>
      <c r="L67" s="250" t="s">
        <v>65</v>
      </c>
      <c r="M67" s="264" t="s">
        <v>64</v>
      </c>
      <c r="N67" s="252" t="s">
        <v>64</v>
      </c>
      <c r="O67" s="250" t="s">
        <v>65</v>
      </c>
      <c r="P67" s="278" t="s">
        <v>64</v>
      </c>
      <c r="Q67" s="262" t="s">
        <v>64</v>
      </c>
      <c r="R67" s="252" t="s">
        <v>64</v>
      </c>
      <c r="S67" s="252" t="s">
        <v>64</v>
      </c>
      <c r="T67" s="252" t="s">
        <v>68</v>
      </c>
      <c r="U67" s="264" t="s">
        <v>64</v>
      </c>
      <c r="V67" s="252" t="s">
        <v>64</v>
      </c>
      <c r="W67" s="252" t="s">
        <v>64</v>
      </c>
      <c r="X67" s="252" t="s">
        <v>65</v>
      </c>
      <c r="Y67" s="252" t="s">
        <v>65</v>
      </c>
      <c r="Z67" s="278" t="s">
        <v>64</v>
      </c>
      <c r="AA67" s="252" t="s">
        <v>78</v>
      </c>
      <c r="AB67" s="252" t="s">
        <v>64</v>
      </c>
      <c r="AC67" s="252" t="s">
        <v>64</v>
      </c>
      <c r="AD67" s="252" t="s">
        <v>64</v>
      </c>
      <c r="AE67" s="252" t="s">
        <v>64</v>
      </c>
      <c r="AF67" s="252" t="s">
        <v>65</v>
      </c>
      <c r="AG67" s="264" t="s">
        <v>64</v>
      </c>
      <c r="AH67" s="252" t="s">
        <v>64</v>
      </c>
      <c r="AI67" s="252" t="s">
        <v>64</v>
      </c>
      <c r="AJ67" s="268" t="s">
        <v>64</v>
      </c>
      <c r="AK67" s="252" t="s">
        <v>64</v>
      </c>
      <c r="AL67" s="252" t="s">
        <v>64</v>
      </c>
      <c r="AM67" s="252" t="s">
        <v>65</v>
      </c>
      <c r="AN67" s="269" t="s">
        <v>64</v>
      </c>
      <c r="AO67" s="252" t="s">
        <v>64</v>
      </c>
      <c r="AP67" s="252" t="s">
        <v>64</v>
      </c>
      <c r="AQ67" s="252"/>
      <c r="AR67" s="268" t="s">
        <v>64</v>
      </c>
      <c r="AS67" s="252" t="s">
        <v>79</v>
      </c>
      <c r="AT67" s="252" t="s">
        <v>65</v>
      </c>
      <c r="AU67" s="252" t="s">
        <v>65</v>
      </c>
      <c r="AV67" s="252" t="s">
        <v>65</v>
      </c>
      <c r="AW67" s="252" t="s">
        <v>65</v>
      </c>
      <c r="AX67" s="269" t="s">
        <v>64</v>
      </c>
      <c r="AY67" s="252" t="s">
        <v>65</v>
      </c>
      <c r="AZ67" s="252"/>
      <c r="BA67" s="268" t="s">
        <v>65</v>
      </c>
      <c r="BB67" s="252" t="s">
        <v>64</v>
      </c>
      <c r="BC67" s="252"/>
      <c r="BD67" s="269" t="s">
        <v>64</v>
      </c>
      <c r="BE67" s="327" t="s">
        <v>65</v>
      </c>
      <c r="BF67" s="327" t="s">
        <v>65</v>
      </c>
    </row>
    <row r="68" spans="1:58" s="297" customFormat="1" x14ac:dyDescent="0.3">
      <c r="A68" s="304">
        <v>65</v>
      </c>
      <c r="B68" s="248" t="s">
        <v>254</v>
      </c>
      <c r="C68" s="248" t="s">
        <v>255</v>
      </c>
      <c r="D68" s="248" t="s">
        <v>71</v>
      </c>
      <c r="E68" s="290" t="s">
        <v>97</v>
      </c>
      <c r="F68" s="262" t="s">
        <v>64</v>
      </c>
      <c r="G68" s="252" t="s">
        <v>65</v>
      </c>
      <c r="H68" s="250" t="s">
        <v>65</v>
      </c>
      <c r="I68" s="278" t="s">
        <v>64</v>
      </c>
      <c r="J68" s="252" t="s">
        <v>64</v>
      </c>
      <c r="K68" s="252" t="s">
        <v>65</v>
      </c>
      <c r="L68" s="250" t="s">
        <v>65</v>
      </c>
      <c r="M68" s="264" t="s">
        <v>64</v>
      </c>
      <c r="N68" s="252" t="s">
        <v>64</v>
      </c>
      <c r="O68" s="250" t="s">
        <v>65</v>
      </c>
      <c r="P68" s="278" t="s">
        <v>64</v>
      </c>
      <c r="Q68" s="266" t="s">
        <v>64</v>
      </c>
      <c r="R68" s="251" t="s">
        <v>64</v>
      </c>
      <c r="S68" s="251" t="s">
        <v>65</v>
      </c>
      <c r="T68" s="251" t="s">
        <v>68</v>
      </c>
      <c r="U68" s="264" t="s">
        <v>64</v>
      </c>
      <c r="V68" s="252" t="s">
        <v>64</v>
      </c>
      <c r="W68" s="252" t="s">
        <v>64</v>
      </c>
      <c r="X68" s="252" t="s">
        <v>64</v>
      </c>
      <c r="Y68" s="252" t="s">
        <v>65</v>
      </c>
      <c r="Z68" s="278" t="s">
        <v>64</v>
      </c>
      <c r="AA68" s="252" t="s">
        <v>78</v>
      </c>
      <c r="AB68" s="252" t="s">
        <v>65</v>
      </c>
      <c r="AC68" s="252" t="s">
        <v>65</v>
      </c>
      <c r="AD68" s="252" t="s">
        <v>65</v>
      </c>
      <c r="AE68" s="252" t="s">
        <v>64</v>
      </c>
      <c r="AF68" s="252" t="s">
        <v>65</v>
      </c>
      <c r="AG68" s="264" t="s">
        <v>65</v>
      </c>
      <c r="AH68" s="262" t="s">
        <v>64</v>
      </c>
      <c r="AI68" s="250" t="s">
        <v>65</v>
      </c>
      <c r="AJ68" s="268" t="s">
        <v>64</v>
      </c>
      <c r="AK68" s="262" t="s">
        <v>64</v>
      </c>
      <c r="AL68" s="252" t="s">
        <v>64</v>
      </c>
      <c r="AM68" s="252" t="s">
        <v>65</v>
      </c>
      <c r="AN68" s="269" t="s">
        <v>64</v>
      </c>
      <c r="AO68" s="262" t="s">
        <v>64</v>
      </c>
      <c r="AP68" s="252" t="s">
        <v>65</v>
      </c>
      <c r="AQ68" s="252" t="s">
        <v>97</v>
      </c>
      <c r="AR68" s="268" t="s">
        <v>64</v>
      </c>
      <c r="AS68" s="262"/>
      <c r="AT68" s="252"/>
      <c r="AU68" s="252"/>
      <c r="AV68" s="252" t="e">
        <v>#N/A</v>
      </c>
      <c r="AW68" s="252"/>
      <c r="AX68" s="269"/>
      <c r="AY68" s="262" t="s">
        <v>65</v>
      </c>
      <c r="AZ68" s="252"/>
      <c r="BA68" s="268" t="s">
        <v>65</v>
      </c>
      <c r="BB68" s="262" t="s">
        <v>64</v>
      </c>
      <c r="BC68" s="252"/>
      <c r="BD68" s="269" t="s">
        <v>64</v>
      </c>
      <c r="BE68" s="327" t="s">
        <v>65</v>
      </c>
      <c r="BF68" s="327" t="s">
        <v>64</v>
      </c>
    </row>
    <row r="69" spans="1:58" s="297" customFormat="1" x14ac:dyDescent="0.3">
      <c r="A69" s="309">
        <v>46</v>
      </c>
      <c r="B69" s="311" t="s">
        <v>256</v>
      </c>
      <c r="C69" s="311" t="s">
        <v>257</v>
      </c>
      <c r="D69" s="311" t="s">
        <v>93</v>
      </c>
      <c r="E69" s="312" t="s">
        <v>208</v>
      </c>
      <c r="F69" s="262" t="s">
        <v>64</v>
      </c>
      <c r="G69" s="252" t="s">
        <v>65</v>
      </c>
      <c r="H69" s="250" t="s">
        <v>64</v>
      </c>
      <c r="I69" s="278" t="s">
        <v>64</v>
      </c>
      <c r="J69" s="252" t="s">
        <v>64</v>
      </c>
      <c r="K69" s="252" t="s">
        <v>64</v>
      </c>
      <c r="L69" s="250" t="s">
        <v>65</v>
      </c>
      <c r="M69" s="264" t="s">
        <v>64</v>
      </c>
      <c r="N69" s="252" t="s">
        <v>64</v>
      </c>
      <c r="O69" s="250" t="s">
        <v>65</v>
      </c>
      <c r="P69" s="278" t="s">
        <v>64</v>
      </c>
      <c r="Q69" s="266" t="s">
        <v>64</v>
      </c>
      <c r="R69" s="251" t="s">
        <v>65</v>
      </c>
      <c r="S69" s="251" t="s">
        <v>65</v>
      </c>
      <c r="T69" s="251" t="s">
        <v>68</v>
      </c>
      <c r="U69" s="264" t="s">
        <v>64</v>
      </c>
      <c r="V69" s="252" t="s">
        <v>64</v>
      </c>
      <c r="W69" s="252" t="s">
        <v>64</v>
      </c>
      <c r="X69" s="252" t="s">
        <v>64</v>
      </c>
      <c r="Y69" s="252" t="s">
        <v>64</v>
      </c>
      <c r="Z69" s="278" t="s">
        <v>64</v>
      </c>
      <c r="AA69" s="252" t="s">
        <v>57</v>
      </c>
      <c r="AB69" s="252" t="s">
        <v>64</v>
      </c>
      <c r="AC69" s="252" t="s">
        <v>64</v>
      </c>
      <c r="AD69" s="252" t="s">
        <v>65</v>
      </c>
      <c r="AE69" s="252" t="s">
        <v>64</v>
      </c>
      <c r="AF69" s="252" t="s">
        <v>64</v>
      </c>
      <c r="AG69" s="264" t="s">
        <v>64</v>
      </c>
      <c r="AH69" s="262" t="s">
        <v>64</v>
      </c>
      <c r="AI69" s="250" t="s">
        <v>64</v>
      </c>
      <c r="AJ69" s="268" t="s">
        <v>64</v>
      </c>
      <c r="AK69" s="262" t="s">
        <v>64</v>
      </c>
      <c r="AL69" s="252" t="s">
        <v>64</v>
      </c>
      <c r="AM69" s="252" t="s">
        <v>64</v>
      </c>
      <c r="AN69" s="269" t="s">
        <v>64</v>
      </c>
      <c r="AO69" s="262" t="s">
        <v>64</v>
      </c>
      <c r="AP69" s="252" t="s">
        <v>64</v>
      </c>
      <c r="AQ69" s="252" t="s">
        <v>68</v>
      </c>
      <c r="AR69" s="268" t="s">
        <v>64</v>
      </c>
      <c r="AS69" s="262" t="s">
        <v>65</v>
      </c>
      <c r="AT69" s="252" t="s">
        <v>65</v>
      </c>
      <c r="AU69" s="252" t="s">
        <v>209</v>
      </c>
      <c r="AV69" s="252" t="s">
        <v>65</v>
      </c>
      <c r="AW69" s="252" t="s">
        <v>65</v>
      </c>
      <c r="AX69" s="269" t="s">
        <v>64</v>
      </c>
      <c r="AY69" s="262" t="s">
        <v>65</v>
      </c>
      <c r="AZ69" s="252"/>
      <c r="BA69" s="268" t="s">
        <v>65</v>
      </c>
      <c r="BB69" s="262" t="s">
        <v>64</v>
      </c>
      <c r="BC69" s="252"/>
      <c r="BD69" s="269" t="s">
        <v>64</v>
      </c>
      <c r="BE69" s="327" t="s">
        <v>65</v>
      </c>
      <c r="BF69" s="327" t="s">
        <v>65</v>
      </c>
    </row>
    <row r="70" spans="1:58" s="297" customFormat="1" x14ac:dyDescent="0.3">
      <c r="A70" s="304">
        <v>66</v>
      </c>
      <c r="B70" s="253" t="s">
        <v>258</v>
      </c>
      <c r="C70" s="253" t="s">
        <v>259</v>
      </c>
      <c r="D70" s="253" t="s">
        <v>93</v>
      </c>
      <c r="E70" s="305" t="s">
        <v>94</v>
      </c>
      <c r="F70" s="262" t="s">
        <v>64</v>
      </c>
      <c r="G70" s="252" t="s">
        <v>65</v>
      </c>
      <c r="H70" s="250" t="s">
        <v>65</v>
      </c>
      <c r="I70" s="278" t="s">
        <v>64</v>
      </c>
      <c r="J70" s="252" t="s">
        <v>64</v>
      </c>
      <c r="K70" s="252" t="s">
        <v>65</v>
      </c>
      <c r="L70" s="250" t="s">
        <v>65</v>
      </c>
      <c r="M70" s="264" t="s">
        <v>64</v>
      </c>
      <c r="N70" s="252" t="s">
        <v>64</v>
      </c>
      <c r="O70" s="250" t="s">
        <v>65</v>
      </c>
      <c r="P70" s="278" t="s">
        <v>64</v>
      </c>
      <c r="Q70" s="262" t="s">
        <v>64</v>
      </c>
      <c r="R70" s="252" t="s">
        <v>64</v>
      </c>
      <c r="S70" s="252" t="s">
        <v>65</v>
      </c>
      <c r="T70" s="252" t="s">
        <v>68</v>
      </c>
      <c r="U70" s="264" t="s">
        <v>64</v>
      </c>
      <c r="V70" s="252" t="s">
        <v>64</v>
      </c>
      <c r="W70" s="252" t="s">
        <v>64</v>
      </c>
      <c r="X70" s="252" t="s">
        <v>65</v>
      </c>
      <c r="Y70" s="252" t="s">
        <v>65</v>
      </c>
      <c r="Z70" s="278" t="s">
        <v>64</v>
      </c>
      <c r="AA70" s="252" t="s">
        <v>78</v>
      </c>
      <c r="AB70" s="252" t="s">
        <v>65</v>
      </c>
      <c r="AC70" s="252" t="s">
        <v>65</v>
      </c>
      <c r="AD70" s="252" t="s">
        <v>64</v>
      </c>
      <c r="AE70" s="252" t="s">
        <v>64</v>
      </c>
      <c r="AF70" s="252" t="s">
        <v>65</v>
      </c>
      <c r="AG70" s="264" t="s">
        <v>64</v>
      </c>
      <c r="AH70" s="262" t="s">
        <v>64</v>
      </c>
      <c r="AI70" s="252" t="s">
        <v>65</v>
      </c>
      <c r="AJ70" s="268" t="s">
        <v>64</v>
      </c>
      <c r="AK70" s="262" t="s">
        <v>64</v>
      </c>
      <c r="AL70" s="252" t="s">
        <v>64</v>
      </c>
      <c r="AM70" s="252" t="s">
        <v>65</v>
      </c>
      <c r="AN70" s="269" t="s">
        <v>64</v>
      </c>
      <c r="AO70" s="262" t="s">
        <v>64</v>
      </c>
      <c r="AP70" s="252" t="s">
        <v>65</v>
      </c>
      <c r="AQ70" s="252"/>
      <c r="AR70" s="268" t="s">
        <v>64</v>
      </c>
      <c r="AS70" s="262" t="s">
        <v>64</v>
      </c>
      <c r="AT70" s="252" t="s">
        <v>65</v>
      </c>
      <c r="AU70" s="252" t="s">
        <v>64</v>
      </c>
      <c r="AV70" s="252" t="s">
        <v>65</v>
      </c>
      <c r="AW70" s="252" t="s">
        <v>64</v>
      </c>
      <c r="AX70" s="269" t="s">
        <v>64</v>
      </c>
      <c r="AY70" s="262" t="s">
        <v>65</v>
      </c>
      <c r="AZ70" s="252"/>
      <c r="BA70" s="268" t="s">
        <v>65</v>
      </c>
      <c r="BB70" s="262" t="s">
        <v>65</v>
      </c>
      <c r="BC70" s="252"/>
      <c r="BD70" s="269" t="s">
        <v>65</v>
      </c>
      <c r="BE70" s="327" t="s">
        <v>65</v>
      </c>
      <c r="BF70" s="327" t="s">
        <v>65</v>
      </c>
    </row>
    <row r="71" spans="1:58" s="297" customFormat="1" x14ac:dyDescent="0.3">
      <c r="A71" s="309">
        <v>59</v>
      </c>
      <c r="B71" s="311" t="s">
        <v>260</v>
      </c>
      <c r="C71" s="311" t="s">
        <v>261</v>
      </c>
      <c r="D71" s="311" t="s">
        <v>93</v>
      </c>
      <c r="E71" s="312" t="s">
        <v>235</v>
      </c>
      <c r="F71" s="252" t="s">
        <v>64</v>
      </c>
      <c r="G71" s="252" t="s">
        <v>64</v>
      </c>
      <c r="H71" s="252" t="s">
        <v>64</v>
      </c>
      <c r="I71" s="279" t="s">
        <v>64</v>
      </c>
      <c r="J71" s="252" t="s">
        <v>64</v>
      </c>
      <c r="K71" s="252" t="s">
        <v>65</v>
      </c>
      <c r="L71" s="252" t="s">
        <v>65</v>
      </c>
      <c r="M71" s="265" t="s">
        <v>64</v>
      </c>
      <c r="N71" s="252" t="s">
        <v>64</v>
      </c>
      <c r="O71" s="252" t="s">
        <v>65</v>
      </c>
      <c r="P71" s="279" t="s">
        <v>64</v>
      </c>
      <c r="Q71" s="252" t="s">
        <v>64</v>
      </c>
      <c r="R71" s="252" t="s">
        <v>64</v>
      </c>
      <c r="S71" s="252" t="s">
        <v>64</v>
      </c>
      <c r="T71" s="252" t="s">
        <v>68</v>
      </c>
      <c r="U71" s="265" t="s">
        <v>64</v>
      </c>
      <c r="V71" s="252" t="s">
        <v>64</v>
      </c>
      <c r="W71" s="252" t="s">
        <v>64</v>
      </c>
      <c r="X71" s="252" t="s">
        <v>64</v>
      </c>
      <c r="Y71" s="252" t="s">
        <v>64</v>
      </c>
      <c r="Z71" s="279" t="s">
        <v>64</v>
      </c>
      <c r="AA71" s="252" t="s">
        <v>78</v>
      </c>
      <c r="AB71" s="252" t="s">
        <v>64</v>
      </c>
      <c r="AC71" s="252" t="s">
        <v>64</v>
      </c>
      <c r="AD71" s="252" t="s">
        <v>64</v>
      </c>
      <c r="AE71" s="252" t="s">
        <v>64</v>
      </c>
      <c r="AF71" s="252" t="s">
        <v>64</v>
      </c>
      <c r="AG71" s="265" t="s">
        <v>64</v>
      </c>
      <c r="AH71" s="252" t="s">
        <v>64</v>
      </c>
      <c r="AI71" s="252" t="s">
        <v>64</v>
      </c>
      <c r="AJ71" s="268" t="s">
        <v>64</v>
      </c>
      <c r="AK71" s="252" t="s">
        <v>65</v>
      </c>
      <c r="AL71" s="252" t="s">
        <v>64</v>
      </c>
      <c r="AM71" s="252" t="s">
        <v>236</v>
      </c>
      <c r="AN71" s="269" t="s">
        <v>64</v>
      </c>
      <c r="AO71" s="252" t="s">
        <v>64</v>
      </c>
      <c r="AP71" s="252" t="s">
        <v>64</v>
      </c>
      <c r="AQ71" s="252" t="s">
        <v>68</v>
      </c>
      <c r="AR71" s="268" t="s">
        <v>64</v>
      </c>
      <c r="AS71" s="252" t="s">
        <v>237</v>
      </c>
      <c r="AT71" s="252" t="s">
        <v>238</v>
      </c>
      <c r="AU71" s="252" t="s">
        <v>65</v>
      </c>
      <c r="AV71" s="252" t="s">
        <v>65</v>
      </c>
      <c r="AW71" s="252" t="s">
        <v>239</v>
      </c>
      <c r="AX71" s="269" t="s">
        <v>64</v>
      </c>
      <c r="AY71" s="252" t="s">
        <v>64</v>
      </c>
      <c r="AZ71" s="252"/>
      <c r="BA71" s="268" t="s">
        <v>64</v>
      </c>
      <c r="BB71" s="252" t="s">
        <v>64</v>
      </c>
      <c r="BC71" s="252"/>
      <c r="BD71" s="269" t="s">
        <v>64</v>
      </c>
      <c r="BE71" s="327" t="s">
        <v>65</v>
      </c>
      <c r="BF71" s="327" t="s">
        <v>65</v>
      </c>
    </row>
    <row r="72" spans="1:58" s="297" customFormat="1" x14ac:dyDescent="0.3">
      <c r="A72" s="309">
        <v>67</v>
      </c>
      <c r="B72" s="254" t="s">
        <v>262</v>
      </c>
      <c r="C72" s="254" t="s">
        <v>263</v>
      </c>
      <c r="D72" s="254" t="s">
        <v>82</v>
      </c>
      <c r="E72" s="306" t="s">
        <v>83</v>
      </c>
      <c r="F72" s="262" t="s">
        <v>64</v>
      </c>
      <c r="G72" s="252" t="s">
        <v>65</v>
      </c>
      <c r="H72" s="250" t="s">
        <v>64</v>
      </c>
      <c r="I72" s="278" t="s">
        <v>64</v>
      </c>
      <c r="J72" s="252" t="s">
        <v>64</v>
      </c>
      <c r="K72" s="252" t="s">
        <v>64</v>
      </c>
      <c r="L72" s="250" t="s">
        <v>64</v>
      </c>
      <c r="M72" s="264" t="s">
        <v>64</v>
      </c>
      <c r="N72" s="252" t="s">
        <v>64</v>
      </c>
      <c r="O72" s="250" t="s">
        <v>65</v>
      </c>
      <c r="P72" s="278" t="s">
        <v>64</v>
      </c>
      <c r="Q72" s="252" t="s">
        <v>64</v>
      </c>
      <c r="R72" s="252" t="s">
        <v>64</v>
      </c>
      <c r="S72" s="252" t="s">
        <v>65</v>
      </c>
      <c r="T72" s="252" t="s">
        <v>67</v>
      </c>
      <c r="U72" s="264" t="s">
        <v>64</v>
      </c>
      <c r="V72" s="252" t="s">
        <v>64</v>
      </c>
      <c r="W72" s="252" t="s">
        <v>64</v>
      </c>
      <c r="X72" s="252" t="s">
        <v>64</v>
      </c>
      <c r="Y72" s="252" t="s">
        <v>65</v>
      </c>
      <c r="Z72" s="278" t="s">
        <v>64</v>
      </c>
      <c r="AA72" s="252" t="s">
        <v>84</v>
      </c>
      <c r="AB72" s="252" t="s">
        <v>64</v>
      </c>
      <c r="AC72" s="252" t="s">
        <v>64</v>
      </c>
      <c r="AD72" s="252" t="s">
        <v>64</v>
      </c>
      <c r="AE72" s="252" t="s">
        <v>64</v>
      </c>
      <c r="AF72" s="252" t="s">
        <v>64</v>
      </c>
      <c r="AG72" s="264" t="s">
        <v>64</v>
      </c>
      <c r="AH72" s="262" t="s">
        <v>64</v>
      </c>
      <c r="AI72" s="252" t="s">
        <v>65</v>
      </c>
      <c r="AJ72" s="268" t="s">
        <v>64</v>
      </c>
      <c r="AK72" s="262" t="s">
        <v>65</v>
      </c>
      <c r="AL72" s="252" t="s">
        <v>65</v>
      </c>
      <c r="AM72" s="252"/>
      <c r="AN72" s="269" t="s">
        <v>64</v>
      </c>
      <c r="AO72" s="262" t="s">
        <v>64</v>
      </c>
      <c r="AP72" s="252" t="s">
        <v>64</v>
      </c>
      <c r="AQ72" s="252"/>
      <c r="AR72" s="268" t="s">
        <v>64</v>
      </c>
      <c r="AS72" s="262" t="s">
        <v>85</v>
      </c>
      <c r="AT72" s="252" t="s">
        <v>65</v>
      </c>
      <c r="AU72" s="252" t="s">
        <v>86</v>
      </c>
      <c r="AV72" s="252" t="s">
        <v>87</v>
      </c>
      <c r="AW72" s="252" t="s">
        <v>88</v>
      </c>
      <c r="AX72" s="269" t="s">
        <v>64</v>
      </c>
      <c r="AY72" s="262" t="s">
        <v>64</v>
      </c>
      <c r="AZ72" s="252"/>
      <c r="BA72" s="268" t="s">
        <v>64</v>
      </c>
      <c r="BB72" s="262" t="s">
        <v>64</v>
      </c>
      <c r="BC72" s="252"/>
      <c r="BD72" s="269" t="s">
        <v>64</v>
      </c>
      <c r="BE72" s="327" t="s">
        <v>65</v>
      </c>
      <c r="BF72" s="327" t="s">
        <v>65</v>
      </c>
    </row>
    <row r="73" spans="1:58" s="297" customFormat="1" x14ac:dyDescent="0.3">
      <c r="A73" s="304">
        <v>68</v>
      </c>
      <c r="B73" s="253" t="s">
        <v>264</v>
      </c>
      <c r="C73" s="253" t="s">
        <v>265</v>
      </c>
      <c r="D73" s="253" t="s">
        <v>93</v>
      </c>
      <c r="E73" s="305" t="s">
        <v>94</v>
      </c>
      <c r="F73" s="262" t="s">
        <v>64</v>
      </c>
      <c r="G73" s="252" t="s">
        <v>65</v>
      </c>
      <c r="H73" s="250" t="s">
        <v>65</v>
      </c>
      <c r="I73" s="278" t="s">
        <v>64</v>
      </c>
      <c r="J73" s="252" t="s">
        <v>64</v>
      </c>
      <c r="K73" s="252" t="s">
        <v>65</v>
      </c>
      <c r="L73" s="250" t="s">
        <v>65</v>
      </c>
      <c r="M73" s="264" t="s">
        <v>64</v>
      </c>
      <c r="N73" s="252" t="s">
        <v>64</v>
      </c>
      <c r="O73" s="250" t="s">
        <v>65</v>
      </c>
      <c r="P73" s="278" t="s">
        <v>64</v>
      </c>
      <c r="Q73" s="262" t="s">
        <v>64</v>
      </c>
      <c r="R73" s="252" t="s">
        <v>64</v>
      </c>
      <c r="S73" s="252" t="s">
        <v>65</v>
      </c>
      <c r="T73" s="252" t="s">
        <v>68</v>
      </c>
      <c r="U73" s="264" t="s">
        <v>64</v>
      </c>
      <c r="V73" s="252" t="s">
        <v>64</v>
      </c>
      <c r="W73" s="252" t="s">
        <v>64</v>
      </c>
      <c r="X73" s="252" t="s">
        <v>65</v>
      </c>
      <c r="Y73" s="252" t="s">
        <v>65</v>
      </c>
      <c r="Z73" s="278" t="s">
        <v>64</v>
      </c>
      <c r="AA73" s="252" t="s">
        <v>78</v>
      </c>
      <c r="AB73" s="252" t="s">
        <v>65</v>
      </c>
      <c r="AC73" s="252" t="s">
        <v>65</v>
      </c>
      <c r="AD73" s="252" t="s">
        <v>64</v>
      </c>
      <c r="AE73" s="252" t="s">
        <v>64</v>
      </c>
      <c r="AF73" s="252" t="s">
        <v>65</v>
      </c>
      <c r="AG73" s="264" t="s">
        <v>64</v>
      </c>
      <c r="AH73" s="262" t="s">
        <v>64</v>
      </c>
      <c r="AI73" s="252" t="s">
        <v>65</v>
      </c>
      <c r="AJ73" s="268" t="s">
        <v>64</v>
      </c>
      <c r="AK73" s="262" t="s">
        <v>64</v>
      </c>
      <c r="AL73" s="252" t="s">
        <v>64</v>
      </c>
      <c r="AM73" s="252" t="s">
        <v>65</v>
      </c>
      <c r="AN73" s="269" t="s">
        <v>64</v>
      </c>
      <c r="AO73" s="262" t="s">
        <v>64</v>
      </c>
      <c r="AP73" s="252" t="s">
        <v>65</v>
      </c>
      <c r="AQ73" s="252"/>
      <c r="AR73" s="268" t="s">
        <v>64</v>
      </c>
      <c r="AS73" s="262" t="s">
        <v>64</v>
      </c>
      <c r="AT73" s="252" t="s">
        <v>65</v>
      </c>
      <c r="AU73" s="252" t="s">
        <v>64</v>
      </c>
      <c r="AV73" s="252" t="s">
        <v>65</v>
      </c>
      <c r="AW73" s="252" t="s">
        <v>64</v>
      </c>
      <c r="AX73" s="269" t="s">
        <v>64</v>
      </c>
      <c r="AY73" s="262" t="s">
        <v>65</v>
      </c>
      <c r="AZ73" s="252"/>
      <c r="BA73" s="268" t="s">
        <v>65</v>
      </c>
      <c r="BB73" s="262" t="s">
        <v>65</v>
      </c>
      <c r="BC73" s="252"/>
      <c r="BD73" s="269"/>
      <c r="BE73" s="327" t="s">
        <v>65</v>
      </c>
      <c r="BF73" s="327" t="s">
        <v>65</v>
      </c>
    </row>
    <row r="74" spans="1:58" s="297" customFormat="1" x14ac:dyDescent="0.3">
      <c r="A74" s="304">
        <v>69</v>
      </c>
      <c r="B74" s="248" t="s">
        <v>266</v>
      </c>
      <c r="C74" s="248" t="s">
        <v>267</v>
      </c>
      <c r="D74" s="248" t="s">
        <v>76</v>
      </c>
      <c r="E74" s="290" t="s">
        <v>91</v>
      </c>
      <c r="F74" s="262" t="s">
        <v>64</v>
      </c>
      <c r="G74" s="252" t="s">
        <v>64</v>
      </c>
      <c r="H74" s="250" t="s">
        <v>65</v>
      </c>
      <c r="I74" s="278" t="s">
        <v>64</v>
      </c>
      <c r="J74" s="252" t="s">
        <v>64</v>
      </c>
      <c r="K74" s="252" t="s">
        <v>65</v>
      </c>
      <c r="L74" s="250" t="s">
        <v>65</v>
      </c>
      <c r="M74" s="264" t="s">
        <v>64</v>
      </c>
      <c r="N74" s="252" t="s">
        <v>64</v>
      </c>
      <c r="O74" s="250" t="s">
        <v>65</v>
      </c>
      <c r="P74" s="278" t="s">
        <v>64</v>
      </c>
      <c r="Q74" s="262" t="s">
        <v>64</v>
      </c>
      <c r="R74" s="252" t="s">
        <v>64</v>
      </c>
      <c r="S74" s="252" t="s">
        <v>64</v>
      </c>
      <c r="T74" s="252" t="s">
        <v>68</v>
      </c>
      <c r="U74" s="264" t="s">
        <v>64</v>
      </c>
      <c r="V74" s="252" t="s">
        <v>64</v>
      </c>
      <c r="W74" s="252" t="s">
        <v>64</v>
      </c>
      <c r="X74" s="252" t="s">
        <v>65</v>
      </c>
      <c r="Y74" s="252" t="s">
        <v>65</v>
      </c>
      <c r="Z74" s="278" t="s">
        <v>64</v>
      </c>
      <c r="AA74" s="252" t="s">
        <v>78</v>
      </c>
      <c r="AB74" s="252" t="s">
        <v>64</v>
      </c>
      <c r="AC74" s="252" t="s">
        <v>64</v>
      </c>
      <c r="AD74" s="252" t="s">
        <v>64</v>
      </c>
      <c r="AE74" s="252" t="s">
        <v>64</v>
      </c>
      <c r="AF74" s="252" t="s">
        <v>65</v>
      </c>
      <c r="AG74" s="264" t="s">
        <v>64</v>
      </c>
      <c r="AH74" s="252" t="s">
        <v>64</v>
      </c>
      <c r="AI74" s="252" t="s">
        <v>64</v>
      </c>
      <c r="AJ74" s="268" t="s">
        <v>64</v>
      </c>
      <c r="AK74" s="252" t="s">
        <v>64</v>
      </c>
      <c r="AL74" s="252" t="s">
        <v>64</v>
      </c>
      <c r="AM74" s="252" t="s">
        <v>65</v>
      </c>
      <c r="AN74" s="269" t="s">
        <v>64</v>
      </c>
      <c r="AO74" s="252" t="s">
        <v>64</v>
      </c>
      <c r="AP74" s="252" t="s">
        <v>64</v>
      </c>
      <c r="AQ74" s="252"/>
      <c r="AR74" s="268" t="s">
        <v>64</v>
      </c>
      <c r="AS74" s="252" t="s">
        <v>79</v>
      </c>
      <c r="AT74" s="252" t="s">
        <v>65</v>
      </c>
      <c r="AU74" s="252" t="s">
        <v>65</v>
      </c>
      <c r="AV74" s="252" t="s">
        <v>65</v>
      </c>
      <c r="AW74" s="252" t="s">
        <v>65</v>
      </c>
      <c r="AX74" s="269" t="s">
        <v>64</v>
      </c>
      <c r="AY74" s="252" t="s">
        <v>65</v>
      </c>
      <c r="AZ74" s="252"/>
      <c r="BA74" s="268" t="s">
        <v>65</v>
      </c>
      <c r="BB74" s="252" t="s">
        <v>64</v>
      </c>
      <c r="BC74" s="252"/>
      <c r="BD74" s="269" t="s">
        <v>64</v>
      </c>
      <c r="BE74" s="327" t="s">
        <v>65</v>
      </c>
      <c r="BF74" s="327" t="s">
        <v>65</v>
      </c>
    </row>
    <row r="75" spans="1:58" s="297" customFormat="1" x14ac:dyDescent="0.3">
      <c r="A75" s="304">
        <v>70</v>
      </c>
      <c r="B75" s="248" t="s">
        <v>268</v>
      </c>
      <c r="C75" s="248" t="s">
        <v>269</v>
      </c>
      <c r="D75" s="248" t="s">
        <v>76</v>
      </c>
      <c r="E75" s="290" t="s">
        <v>91</v>
      </c>
      <c r="F75" s="262" t="s">
        <v>64</v>
      </c>
      <c r="G75" s="252" t="s">
        <v>64</v>
      </c>
      <c r="H75" s="250" t="s">
        <v>65</v>
      </c>
      <c r="I75" s="278" t="s">
        <v>64</v>
      </c>
      <c r="J75" s="252" t="s">
        <v>64</v>
      </c>
      <c r="K75" s="252" t="s">
        <v>65</v>
      </c>
      <c r="L75" s="250" t="s">
        <v>65</v>
      </c>
      <c r="M75" s="264" t="s">
        <v>64</v>
      </c>
      <c r="N75" s="252" t="s">
        <v>64</v>
      </c>
      <c r="O75" s="250" t="s">
        <v>65</v>
      </c>
      <c r="P75" s="278" t="s">
        <v>64</v>
      </c>
      <c r="Q75" s="262" t="s">
        <v>64</v>
      </c>
      <c r="R75" s="252" t="s">
        <v>64</v>
      </c>
      <c r="S75" s="252" t="s">
        <v>64</v>
      </c>
      <c r="T75" s="252" t="s">
        <v>68</v>
      </c>
      <c r="U75" s="264" t="s">
        <v>64</v>
      </c>
      <c r="V75" s="252" t="s">
        <v>64</v>
      </c>
      <c r="W75" s="252" t="s">
        <v>64</v>
      </c>
      <c r="X75" s="252" t="s">
        <v>65</v>
      </c>
      <c r="Y75" s="252" t="s">
        <v>65</v>
      </c>
      <c r="Z75" s="278" t="s">
        <v>64</v>
      </c>
      <c r="AA75" s="252" t="s">
        <v>78</v>
      </c>
      <c r="AB75" s="252" t="s">
        <v>64</v>
      </c>
      <c r="AC75" s="252" t="s">
        <v>64</v>
      </c>
      <c r="AD75" s="252" t="s">
        <v>64</v>
      </c>
      <c r="AE75" s="252" t="s">
        <v>64</v>
      </c>
      <c r="AF75" s="252" t="s">
        <v>65</v>
      </c>
      <c r="AG75" s="264" t="s">
        <v>64</v>
      </c>
      <c r="AH75" s="252" t="s">
        <v>64</v>
      </c>
      <c r="AI75" s="252" t="s">
        <v>64</v>
      </c>
      <c r="AJ75" s="268" t="s">
        <v>64</v>
      </c>
      <c r="AK75" s="252" t="s">
        <v>64</v>
      </c>
      <c r="AL75" s="252" t="s">
        <v>64</v>
      </c>
      <c r="AM75" s="252" t="s">
        <v>65</v>
      </c>
      <c r="AN75" s="269" t="s">
        <v>64</v>
      </c>
      <c r="AO75" s="252" t="s">
        <v>64</v>
      </c>
      <c r="AP75" s="252" t="s">
        <v>64</v>
      </c>
      <c r="AQ75" s="252"/>
      <c r="AR75" s="268" t="s">
        <v>64</v>
      </c>
      <c r="AS75" s="252" t="s">
        <v>79</v>
      </c>
      <c r="AT75" s="252" t="s">
        <v>65</v>
      </c>
      <c r="AU75" s="252" t="s">
        <v>65</v>
      </c>
      <c r="AV75" s="252" t="s">
        <v>65</v>
      </c>
      <c r="AW75" s="252" t="s">
        <v>65</v>
      </c>
      <c r="AX75" s="269" t="s">
        <v>64</v>
      </c>
      <c r="AY75" s="252" t="s">
        <v>65</v>
      </c>
      <c r="AZ75" s="252"/>
      <c r="BA75" s="268" t="s">
        <v>65</v>
      </c>
      <c r="BB75" s="252" t="s">
        <v>64</v>
      </c>
      <c r="BC75" s="252"/>
      <c r="BD75" s="269" t="s">
        <v>64</v>
      </c>
      <c r="BE75" s="327" t="s">
        <v>65</v>
      </c>
      <c r="BF75" s="327" t="s">
        <v>65</v>
      </c>
    </row>
    <row r="76" spans="1:58" s="297" customFormat="1" x14ac:dyDescent="0.3">
      <c r="A76" s="304">
        <v>71</v>
      </c>
      <c r="B76" s="253" t="s">
        <v>270</v>
      </c>
      <c r="C76" s="253" t="s">
        <v>271</v>
      </c>
      <c r="D76" s="253" t="s">
        <v>93</v>
      </c>
      <c r="E76" s="305" t="s">
        <v>94</v>
      </c>
      <c r="F76" s="262" t="s">
        <v>64</v>
      </c>
      <c r="G76" s="252" t="s">
        <v>65</v>
      </c>
      <c r="H76" s="250" t="s">
        <v>65</v>
      </c>
      <c r="I76" s="278" t="s">
        <v>64</v>
      </c>
      <c r="J76" s="252" t="s">
        <v>64</v>
      </c>
      <c r="K76" s="252" t="s">
        <v>65</v>
      </c>
      <c r="L76" s="250" t="s">
        <v>65</v>
      </c>
      <c r="M76" s="264" t="s">
        <v>64</v>
      </c>
      <c r="N76" s="252" t="s">
        <v>64</v>
      </c>
      <c r="O76" s="250" t="s">
        <v>65</v>
      </c>
      <c r="P76" s="278" t="s">
        <v>64</v>
      </c>
      <c r="Q76" s="262" t="s">
        <v>64</v>
      </c>
      <c r="R76" s="252" t="s">
        <v>64</v>
      </c>
      <c r="S76" s="252" t="s">
        <v>65</v>
      </c>
      <c r="T76" s="252" t="s">
        <v>68</v>
      </c>
      <c r="U76" s="264" t="s">
        <v>64</v>
      </c>
      <c r="V76" s="252" t="s">
        <v>64</v>
      </c>
      <c r="W76" s="252" t="s">
        <v>64</v>
      </c>
      <c r="X76" s="252" t="s">
        <v>65</v>
      </c>
      <c r="Y76" s="252" t="s">
        <v>65</v>
      </c>
      <c r="Z76" s="278" t="s">
        <v>64</v>
      </c>
      <c r="AA76" s="252" t="s">
        <v>78</v>
      </c>
      <c r="AB76" s="252" t="s">
        <v>65</v>
      </c>
      <c r="AC76" s="252" t="s">
        <v>65</v>
      </c>
      <c r="AD76" s="252" t="s">
        <v>64</v>
      </c>
      <c r="AE76" s="252" t="s">
        <v>64</v>
      </c>
      <c r="AF76" s="252" t="s">
        <v>65</v>
      </c>
      <c r="AG76" s="264" t="s">
        <v>64</v>
      </c>
      <c r="AH76" s="262" t="s">
        <v>64</v>
      </c>
      <c r="AI76" s="252" t="s">
        <v>65</v>
      </c>
      <c r="AJ76" s="268" t="s">
        <v>64</v>
      </c>
      <c r="AK76" s="262" t="s">
        <v>64</v>
      </c>
      <c r="AL76" s="252" t="s">
        <v>64</v>
      </c>
      <c r="AM76" s="252" t="s">
        <v>65</v>
      </c>
      <c r="AN76" s="269" t="s">
        <v>64</v>
      </c>
      <c r="AO76" s="262" t="s">
        <v>64</v>
      </c>
      <c r="AP76" s="252" t="s">
        <v>65</v>
      </c>
      <c r="AQ76" s="252"/>
      <c r="AR76" s="268" t="s">
        <v>64</v>
      </c>
      <c r="AS76" s="262" t="s">
        <v>64</v>
      </c>
      <c r="AT76" s="252" t="s">
        <v>65</v>
      </c>
      <c r="AU76" s="252" t="s">
        <v>64</v>
      </c>
      <c r="AV76" s="252" t="s">
        <v>65</v>
      </c>
      <c r="AW76" s="252" t="s">
        <v>64</v>
      </c>
      <c r="AX76" s="269" t="s">
        <v>64</v>
      </c>
      <c r="AY76" s="262" t="s">
        <v>65</v>
      </c>
      <c r="AZ76" s="252"/>
      <c r="BA76" s="268" t="s">
        <v>65</v>
      </c>
      <c r="BB76" s="262" t="s">
        <v>65</v>
      </c>
      <c r="BC76" s="252"/>
      <c r="BD76" s="269" t="s">
        <v>65</v>
      </c>
      <c r="BE76" s="327" t="s">
        <v>65</v>
      </c>
      <c r="BF76" s="327" t="s">
        <v>65</v>
      </c>
    </row>
    <row r="77" spans="1:58" s="297" customFormat="1" x14ac:dyDescent="0.3">
      <c r="A77" s="304">
        <v>72</v>
      </c>
      <c r="B77" s="253" t="s">
        <v>272</v>
      </c>
      <c r="C77" s="253" t="s">
        <v>273</v>
      </c>
      <c r="D77" s="253" t="s">
        <v>93</v>
      </c>
      <c r="E77" s="305" t="s">
        <v>94</v>
      </c>
      <c r="F77" s="262" t="s">
        <v>64</v>
      </c>
      <c r="G77" s="252" t="s">
        <v>65</v>
      </c>
      <c r="H77" s="250" t="s">
        <v>65</v>
      </c>
      <c r="I77" s="278" t="s">
        <v>64</v>
      </c>
      <c r="J77" s="252" t="s">
        <v>64</v>
      </c>
      <c r="K77" s="252" t="s">
        <v>65</v>
      </c>
      <c r="L77" s="250" t="s">
        <v>65</v>
      </c>
      <c r="M77" s="264" t="s">
        <v>64</v>
      </c>
      <c r="N77" s="252" t="s">
        <v>64</v>
      </c>
      <c r="O77" s="250" t="s">
        <v>65</v>
      </c>
      <c r="P77" s="278" t="s">
        <v>64</v>
      </c>
      <c r="Q77" s="262" t="s">
        <v>64</v>
      </c>
      <c r="R77" s="252" t="s">
        <v>64</v>
      </c>
      <c r="S77" s="252" t="s">
        <v>65</v>
      </c>
      <c r="T77" s="252" t="s">
        <v>68</v>
      </c>
      <c r="U77" s="264" t="s">
        <v>64</v>
      </c>
      <c r="V77" s="252" t="s">
        <v>64</v>
      </c>
      <c r="W77" s="252" t="s">
        <v>64</v>
      </c>
      <c r="X77" s="252" t="s">
        <v>65</v>
      </c>
      <c r="Y77" s="252" t="s">
        <v>65</v>
      </c>
      <c r="Z77" s="278" t="s">
        <v>64</v>
      </c>
      <c r="AA77" s="252" t="s">
        <v>78</v>
      </c>
      <c r="AB77" s="252" t="s">
        <v>65</v>
      </c>
      <c r="AC77" s="252" t="s">
        <v>65</v>
      </c>
      <c r="AD77" s="252" t="s">
        <v>64</v>
      </c>
      <c r="AE77" s="252" t="s">
        <v>64</v>
      </c>
      <c r="AF77" s="252" t="s">
        <v>65</v>
      </c>
      <c r="AG77" s="264" t="s">
        <v>64</v>
      </c>
      <c r="AH77" s="262" t="s">
        <v>64</v>
      </c>
      <c r="AI77" s="252" t="s">
        <v>65</v>
      </c>
      <c r="AJ77" s="268" t="s">
        <v>64</v>
      </c>
      <c r="AK77" s="262" t="s">
        <v>64</v>
      </c>
      <c r="AL77" s="252" t="s">
        <v>64</v>
      </c>
      <c r="AM77" s="252" t="s">
        <v>65</v>
      </c>
      <c r="AN77" s="269" t="s">
        <v>64</v>
      </c>
      <c r="AO77" s="262" t="s">
        <v>64</v>
      </c>
      <c r="AP77" s="252" t="s">
        <v>65</v>
      </c>
      <c r="AQ77" s="252"/>
      <c r="AR77" s="268" t="s">
        <v>64</v>
      </c>
      <c r="AS77" s="262" t="s">
        <v>64</v>
      </c>
      <c r="AT77" s="252" t="s">
        <v>65</v>
      </c>
      <c r="AU77" s="252" t="s">
        <v>64</v>
      </c>
      <c r="AV77" s="252" t="s">
        <v>65</v>
      </c>
      <c r="AW77" s="252" t="s">
        <v>64</v>
      </c>
      <c r="AX77" s="269" t="s">
        <v>64</v>
      </c>
      <c r="AY77" s="262" t="s">
        <v>65</v>
      </c>
      <c r="AZ77" s="252"/>
      <c r="BA77" s="268" t="s">
        <v>65</v>
      </c>
      <c r="BB77" s="262" t="s">
        <v>65</v>
      </c>
      <c r="BC77" s="252"/>
      <c r="BD77" s="269" t="s">
        <v>65</v>
      </c>
      <c r="BE77" s="327" t="s">
        <v>65</v>
      </c>
      <c r="BF77" s="327" t="s">
        <v>65</v>
      </c>
    </row>
    <row r="78" spans="1:58" s="297" customFormat="1" x14ac:dyDescent="0.3">
      <c r="A78" s="304">
        <v>73</v>
      </c>
      <c r="B78" s="253" t="s">
        <v>274</v>
      </c>
      <c r="C78" s="253" t="s">
        <v>275</v>
      </c>
      <c r="D78" s="253" t="s">
        <v>93</v>
      </c>
      <c r="E78" s="305" t="s">
        <v>94</v>
      </c>
      <c r="F78" s="262" t="s">
        <v>64</v>
      </c>
      <c r="G78" s="252" t="s">
        <v>65</v>
      </c>
      <c r="H78" s="250" t="s">
        <v>65</v>
      </c>
      <c r="I78" s="278" t="s">
        <v>64</v>
      </c>
      <c r="J78" s="252" t="s">
        <v>64</v>
      </c>
      <c r="K78" s="252" t="s">
        <v>65</v>
      </c>
      <c r="L78" s="250" t="s">
        <v>65</v>
      </c>
      <c r="M78" s="264" t="s">
        <v>64</v>
      </c>
      <c r="N78" s="252" t="s">
        <v>64</v>
      </c>
      <c r="O78" s="250" t="s">
        <v>65</v>
      </c>
      <c r="P78" s="278" t="s">
        <v>64</v>
      </c>
      <c r="Q78" s="262" t="s">
        <v>64</v>
      </c>
      <c r="R78" s="252" t="s">
        <v>64</v>
      </c>
      <c r="S78" s="252" t="s">
        <v>65</v>
      </c>
      <c r="T78" s="252" t="s">
        <v>68</v>
      </c>
      <c r="U78" s="264" t="s">
        <v>64</v>
      </c>
      <c r="V78" s="252" t="s">
        <v>64</v>
      </c>
      <c r="W78" s="252" t="s">
        <v>64</v>
      </c>
      <c r="X78" s="252" t="s">
        <v>65</v>
      </c>
      <c r="Y78" s="252" t="s">
        <v>65</v>
      </c>
      <c r="Z78" s="278" t="s">
        <v>64</v>
      </c>
      <c r="AA78" s="252" t="s">
        <v>78</v>
      </c>
      <c r="AB78" s="252" t="s">
        <v>65</v>
      </c>
      <c r="AC78" s="252" t="s">
        <v>65</v>
      </c>
      <c r="AD78" s="252" t="s">
        <v>64</v>
      </c>
      <c r="AE78" s="252" t="s">
        <v>64</v>
      </c>
      <c r="AF78" s="252" t="s">
        <v>65</v>
      </c>
      <c r="AG78" s="264" t="s">
        <v>64</v>
      </c>
      <c r="AH78" s="262" t="s">
        <v>64</v>
      </c>
      <c r="AI78" s="252" t="s">
        <v>65</v>
      </c>
      <c r="AJ78" s="268" t="s">
        <v>64</v>
      </c>
      <c r="AK78" s="262" t="s">
        <v>64</v>
      </c>
      <c r="AL78" s="252" t="s">
        <v>64</v>
      </c>
      <c r="AM78" s="252" t="s">
        <v>65</v>
      </c>
      <c r="AN78" s="269" t="s">
        <v>64</v>
      </c>
      <c r="AO78" s="262" t="s">
        <v>64</v>
      </c>
      <c r="AP78" s="252" t="s">
        <v>65</v>
      </c>
      <c r="AQ78" s="252"/>
      <c r="AR78" s="268" t="s">
        <v>64</v>
      </c>
      <c r="AS78" s="262" t="s">
        <v>64</v>
      </c>
      <c r="AT78" s="252" t="s">
        <v>65</v>
      </c>
      <c r="AU78" s="252" t="s">
        <v>64</v>
      </c>
      <c r="AV78" s="252" t="s">
        <v>65</v>
      </c>
      <c r="AW78" s="252" t="s">
        <v>64</v>
      </c>
      <c r="AX78" s="269" t="s">
        <v>64</v>
      </c>
      <c r="AY78" s="262" t="s">
        <v>65</v>
      </c>
      <c r="AZ78" s="252"/>
      <c r="BA78" s="268" t="s">
        <v>65</v>
      </c>
      <c r="BB78" s="262" t="s">
        <v>65</v>
      </c>
      <c r="BC78" s="252"/>
      <c r="BD78" s="269" t="s">
        <v>65</v>
      </c>
      <c r="BE78" s="327" t="s">
        <v>65</v>
      </c>
      <c r="BF78" s="327" t="s">
        <v>65</v>
      </c>
    </row>
    <row r="79" spans="1:58" s="297" customFormat="1" x14ac:dyDescent="0.3">
      <c r="A79" s="304">
        <v>74</v>
      </c>
      <c r="B79" s="248" t="s">
        <v>276</v>
      </c>
      <c r="C79" s="248" t="s">
        <v>277</v>
      </c>
      <c r="D79" s="248" t="s">
        <v>62</v>
      </c>
      <c r="E79" s="290" t="s">
        <v>72</v>
      </c>
      <c r="F79" s="262" t="s">
        <v>64</v>
      </c>
      <c r="G79" s="252" t="s">
        <v>64</v>
      </c>
      <c r="H79" s="250" t="s">
        <v>65</v>
      </c>
      <c r="I79" s="278" t="s">
        <v>64</v>
      </c>
      <c r="J79" s="252" t="s">
        <v>64</v>
      </c>
      <c r="K79" s="252" t="s">
        <v>64</v>
      </c>
      <c r="L79" s="250" t="s">
        <v>65</v>
      </c>
      <c r="M79" s="264" t="s">
        <v>64</v>
      </c>
      <c r="N79" s="252" t="s">
        <v>64</v>
      </c>
      <c r="O79" s="250" t="s">
        <v>64</v>
      </c>
      <c r="P79" s="278" t="s">
        <v>64</v>
      </c>
      <c r="Q79" s="262" t="s">
        <v>64</v>
      </c>
      <c r="R79" s="252" t="s">
        <v>64</v>
      </c>
      <c r="S79" s="252" t="s">
        <v>65</v>
      </c>
      <c r="T79" s="252" t="s">
        <v>68</v>
      </c>
      <c r="U79" s="264" t="s">
        <v>64</v>
      </c>
      <c r="V79" s="252" t="s">
        <v>64</v>
      </c>
      <c r="W79" s="252" t="s">
        <v>64</v>
      </c>
      <c r="X79" s="252" t="s">
        <v>64</v>
      </c>
      <c r="Y79" s="252" t="s">
        <v>65</v>
      </c>
      <c r="Z79" s="278" t="s">
        <v>64</v>
      </c>
      <c r="AA79" s="252" t="s">
        <v>57</v>
      </c>
      <c r="AB79" s="252" t="s">
        <v>64</v>
      </c>
      <c r="AC79" s="252" t="s">
        <v>64</v>
      </c>
      <c r="AD79" s="252" t="s">
        <v>64</v>
      </c>
      <c r="AE79" s="252" t="s">
        <v>64</v>
      </c>
      <c r="AF79" s="252" t="s">
        <v>57</v>
      </c>
      <c r="AG79" s="264" t="s">
        <v>64</v>
      </c>
      <c r="AH79" s="262" t="s">
        <v>64</v>
      </c>
      <c r="AI79" s="252" t="s">
        <v>64</v>
      </c>
      <c r="AJ79" s="268" t="s">
        <v>64</v>
      </c>
      <c r="AK79" s="262" t="s">
        <v>64</v>
      </c>
      <c r="AL79" s="252" t="s">
        <v>64</v>
      </c>
      <c r="AM79" s="252" t="s">
        <v>65</v>
      </c>
      <c r="AN79" s="269" t="s">
        <v>64</v>
      </c>
      <c r="AO79" s="262" t="s">
        <v>64</v>
      </c>
      <c r="AP79" s="252" t="s">
        <v>65</v>
      </c>
      <c r="AQ79" s="252"/>
      <c r="AR79" s="268" t="s">
        <v>64</v>
      </c>
      <c r="AS79" s="262" t="s">
        <v>73</v>
      </c>
      <c r="AT79" s="252" t="s">
        <v>64</v>
      </c>
      <c r="AU79" s="252" t="s">
        <v>64</v>
      </c>
      <c r="AV79" s="252" t="s">
        <v>65</v>
      </c>
      <c r="AW79" s="252" t="s">
        <v>65</v>
      </c>
      <c r="AX79" s="269" t="s">
        <v>64</v>
      </c>
      <c r="AY79" s="262" t="s">
        <v>65</v>
      </c>
      <c r="AZ79" s="252"/>
      <c r="BA79" s="268" t="s">
        <v>65</v>
      </c>
      <c r="BB79" s="262" t="s">
        <v>64</v>
      </c>
      <c r="BC79" s="252"/>
      <c r="BD79" s="269" t="s">
        <v>64</v>
      </c>
      <c r="BE79" s="327" t="s">
        <v>65</v>
      </c>
      <c r="BF79" s="327" t="s">
        <v>65</v>
      </c>
    </row>
    <row r="80" spans="1:58" s="297" customFormat="1" x14ac:dyDescent="0.3">
      <c r="A80" s="309">
        <v>75</v>
      </c>
      <c r="B80" s="254" t="s">
        <v>278</v>
      </c>
      <c r="C80" s="254" t="s">
        <v>279</v>
      </c>
      <c r="D80" s="254" t="s">
        <v>71</v>
      </c>
      <c r="E80" s="306" t="s">
        <v>279</v>
      </c>
      <c r="F80" s="262" t="s">
        <v>64</v>
      </c>
      <c r="G80" s="252" t="s">
        <v>64</v>
      </c>
      <c r="H80" s="250" t="s">
        <v>65</v>
      </c>
      <c r="I80" s="278" t="s">
        <v>64</v>
      </c>
      <c r="J80" s="252" t="s">
        <v>64</v>
      </c>
      <c r="K80" s="252" t="s">
        <v>64</v>
      </c>
      <c r="L80" s="250" t="s">
        <v>65</v>
      </c>
      <c r="M80" s="264" t="s">
        <v>64</v>
      </c>
      <c r="N80" s="252" t="s">
        <v>64</v>
      </c>
      <c r="O80" s="250" t="s">
        <v>65</v>
      </c>
      <c r="P80" s="278" t="s">
        <v>64</v>
      </c>
      <c r="Q80" s="266" t="s">
        <v>64</v>
      </c>
      <c r="R80" s="251" t="s">
        <v>64</v>
      </c>
      <c r="S80" s="251" t="s">
        <v>64</v>
      </c>
      <c r="T80" s="251" t="s">
        <v>280</v>
      </c>
      <c r="U80" s="264" t="s">
        <v>64</v>
      </c>
      <c r="V80" s="252" t="s">
        <v>64</v>
      </c>
      <c r="W80" s="252" t="s">
        <v>64</v>
      </c>
      <c r="X80" s="252" t="s">
        <v>64</v>
      </c>
      <c r="Y80" s="252" t="s">
        <v>65</v>
      </c>
      <c r="Z80" s="278" t="s">
        <v>64</v>
      </c>
      <c r="AA80" s="252" t="s">
        <v>65</v>
      </c>
      <c r="AB80" s="252" t="s">
        <v>65</v>
      </c>
      <c r="AC80" s="252" t="s">
        <v>65</v>
      </c>
      <c r="AD80" s="252" t="s">
        <v>65</v>
      </c>
      <c r="AE80" s="252" t="s">
        <v>64</v>
      </c>
      <c r="AF80" s="252" t="s">
        <v>65</v>
      </c>
      <c r="AG80" s="264" t="s">
        <v>65</v>
      </c>
      <c r="AH80" s="262" t="s">
        <v>64</v>
      </c>
      <c r="AI80" s="250" t="s">
        <v>64</v>
      </c>
      <c r="AJ80" s="268" t="s">
        <v>64</v>
      </c>
      <c r="AK80" s="262" t="s">
        <v>64</v>
      </c>
      <c r="AL80" s="252" t="s">
        <v>64</v>
      </c>
      <c r="AM80" s="252" t="s">
        <v>65</v>
      </c>
      <c r="AN80" s="269" t="s">
        <v>64</v>
      </c>
      <c r="AO80" s="262" t="s">
        <v>64</v>
      </c>
      <c r="AP80" s="252" t="s">
        <v>65</v>
      </c>
      <c r="AQ80" s="252" t="s">
        <v>97</v>
      </c>
      <c r="AR80" s="268" t="s">
        <v>64</v>
      </c>
      <c r="AS80" s="262" t="s">
        <v>65</v>
      </c>
      <c r="AT80" s="252" t="s">
        <v>65</v>
      </c>
      <c r="AU80" s="252" t="s">
        <v>65</v>
      </c>
      <c r="AV80" s="252" t="s">
        <v>65</v>
      </c>
      <c r="AW80" s="252" t="s">
        <v>281</v>
      </c>
      <c r="AX80" s="269" t="s">
        <v>64</v>
      </c>
      <c r="AY80" s="262" t="s">
        <v>65</v>
      </c>
      <c r="AZ80" s="252"/>
      <c r="BA80" s="268" t="s">
        <v>65</v>
      </c>
      <c r="BB80" s="262" t="s">
        <v>64</v>
      </c>
      <c r="BC80" s="252"/>
      <c r="BD80" s="269" t="s">
        <v>64</v>
      </c>
      <c r="BE80" s="327" t="s">
        <v>65</v>
      </c>
      <c r="BF80" s="327" t="s">
        <v>65</v>
      </c>
    </row>
    <row r="81" spans="1:58" s="297" customFormat="1" x14ac:dyDescent="0.3">
      <c r="A81" s="309">
        <v>75</v>
      </c>
      <c r="B81" s="254" t="s">
        <v>282</v>
      </c>
      <c r="C81" s="254" t="s">
        <v>279</v>
      </c>
      <c r="D81" s="254" t="s">
        <v>71</v>
      </c>
      <c r="E81" s="306" t="s">
        <v>279</v>
      </c>
      <c r="F81" s="262" t="s">
        <v>64</v>
      </c>
      <c r="G81" s="252" t="s">
        <v>64</v>
      </c>
      <c r="H81" s="250" t="s">
        <v>65</v>
      </c>
      <c r="I81" s="278" t="s">
        <v>64</v>
      </c>
      <c r="J81" s="252" t="s">
        <v>64</v>
      </c>
      <c r="K81" s="252" t="s">
        <v>64</v>
      </c>
      <c r="L81" s="250" t="s">
        <v>65</v>
      </c>
      <c r="M81" s="264" t="s">
        <v>64</v>
      </c>
      <c r="N81" s="252" t="s">
        <v>64</v>
      </c>
      <c r="O81" s="250" t="s">
        <v>65</v>
      </c>
      <c r="P81" s="278" t="s">
        <v>64</v>
      </c>
      <c r="Q81" s="266" t="s">
        <v>64</v>
      </c>
      <c r="R81" s="251" t="s">
        <v>64</v>
      </c>
      <c r="S81" s="251" t="s">
        <v>64</v>
      </c>
      <c r="T81" s="251" t="s">
        <v>280</v>
      </c>
      <c r="U81" s="264" t="s">
        <v>64</v>
      </c>
      <c r="V81" s="252" t="s">
        <v>64</v>
      </c>
      <c r="W81" s="252" t="s">
        <v>64</v>
      </c>
      <c r="X81" s="252" t="s">
        <v>64</v>
      </c>
      <c r="Y81" s="252" t="s">
        <v>65</v>
      </c>
      <c r="Z81" s="278" t="s">
        <v>64</v>
      </c>
      <c r="AA81" s="252" t="s">
        <v>65</v>
      </c>
      <c r="AB81" s="252" t="s">
        <v>65</v>
      </c>
      <c r="AC81" s="252" t="s">
        <v>65</v>
      </c>
      <c r="AD81" s="252" t="s">
        <v>65</v>
      </c>
      <c r="AE81" s="252" t="s">
        <v>64</v>
      </c>
      <c r="AF81" s="252" t="s">
        <v>65</v>
      </c>
      <c r="AG81" s="264" t="s">
        <v>65</v>
      </c>
      <c r="AH81" s="262" t="s">
        <v>64</v>
      </c>
      <c r="AI81" s="250" t="s">
        <v>64</v>
      </c>
      <c r="AJ81" s="268" t="s">
        <v>64</v>
      </c>
      <c r="AK81" s="262" t="s">
        <v>64</v>
      </c>
      <c r="AL81" s="252" t="s">
        <v>64</v>
      </c>
      <c r="AM81" s="252" t="s">
        <v>65</v>
      </c>
      <c r="AN81" s="269" t="s">
        <v>64</v>
      </c>
      <c r="AO81" s="262" t="s">
        <v>64</v>
      </c>
      <c r="AP81" s="252" t="s">
        <v>65</v>
      </c>
      <c r="AQ81" s="252" t="s">
        <v>97</v>
      </c>
      <c r="AR81" s="268" t="s">
        <v>64</v>
      </c>
      <c r="AS81" s="262" t="s">
        <v>65</v>
      </c>
      <c r="AT81" s="252" t="s">
        <v>65</v>
      </c>
      <c r="AU81" s="252" t="s">
        <v>65</v>
      </c>
      <c r="AV81" s="252" t="s">
        <v>65</v>
      </c>
      <c r="AW81" s="252" t="s">
        <v>281</v>
      </c>
      <c r="AX81" s="269" t="s">
        <v>64</v>
      </c>
      <c r="AY81" s="262" t="s">
        <v>65</v>
      </c>
      <c r="AZ81" s="252"/>
      <c r="BA81" s="268" t="s">
        <v>65</v>
      </c>
      <c r="BB81" s="262" t="s">
        <v>64</v>
      </c>
      <c r="BC81" s="252"/>
      <c r="BD81" s="269" t="s">
        <v>64</v>
      </c>
      <c r="BE81" s="327" t="s">
        <v>65</v>
      </c>
      <c r="BF81" s="327" t="s">
        <v>65</v>
      </c>
    </row>
    <row r="82" spans="1:58" s="297" customFormat="1" x14ac:dyDescent="0.3">
      <c r="A82" s="304">
        <v>75</v>
      </c>
      <c r="B82" s="248" t="s">
        <v>283</v>
      </c>
      <c r="C82" s="248" t="s">
        <v>279</v>
      </c>
      <c r="D82" s="248" t="s">
        <v>71</v>
      </c>
      <c r="E82" s="290" t="s">
        <v>72</v>
      </c>
      <c r="F82" s="262" t="s">
        <v>64</v>
      </c>
      <c r="G82" s="252" t="s">
        <v>64</v>
      </c>
      <c r="H82" s="250" t="s">
        <v>65</v>
      </c>
      <c r="I82" s="278" t="s">
        <v>64</v>
      </c>
      <c r="J82" s="252" t="s">
        <v>64</v>
      </c>
      <c r="K82" s="252" t="s">
        <v>64</v>
      </c>
      <c r="L82" s="250" t="s">
        <v>65</v>
      </c>
      <c r="M82" s="264" t="s">
        <v>64</v>
      </c>
      <c r="N82" s="252" t="s">
        <v>64</v>
      </c>
      <c r="O82" s="250" t="s">
        <v>64</v>
      </c>
      <c r="P82" s="278" t="s">
        <v>64</v>
      </c>
      <c r="Q82" s="262" t="s">
        <v>64</v>
      </c>
      <c r="R82" s="252" t="s">
        <v>64</v>
      </c>
      <c r="S82" s="252" t="s">
        <v>65</v>
      </c>
      <c r="T82" s="252" t="s">
        <v>68</v>
      </c>
      <c r="U82" s="264" t="s">
        <v>64</v>
      </c>
      <c r="V82" s="252" t="s">
        <v>64</v>
      </c>
      <c r="W82" s="252" t="s">
        <v>64</v>
      </c>
      <c r="X82" s="252" t="s">
        <v>64</v>
      </c>
      <c r="Y82" s="252" t="s">
        <v>65</v>
      </c>
      <c r="Z82" s="278" t="s">
        <v>64</v>
      </c>
      <c r="AA82" s="252" t="s">
        <v>57</v>
      </c>
      <c r="AB82" s="252" t="s">
        <v>64</v>
      </c>
      <c r="AC82" s="252" t="s">
        <v>64</v>
      </c>
      <c r="AD82" s="252" t="s">
        <v>64</v>
      </c>
      <c r="AE82" s="252" t="s">
        <v>64</v>
      </c>
      <c r="AF82" s="252" t="s">
        <v>57</v>
      </c>
      <c r="AG82" s="264" t="s">
        <v>64</v>
      </c>
      <c r="AH82" s="262" t="s">
        <v>64</v>
      </c>
      <c r="AI82" s="252" t="s">
        <v>64</v>
      </c>
      <c r="AJ82" s="268" t="s">
        <v>64</v>
      </c>
      <c r="AK82" s="262" t="s">
        <v>64</v>
      </c>
      <c r="AL82" s="252" t="s">
        <v>64</v>
      </c>
      <c r="AM82" s="252" t="s">
        <v>65</v>
      </c>
      <c r="AN82" s="269" t="s">
        <v>64</v>
      </c>
      <c r="AO82" s="262" t="s">
        <v>64</v>
      </c>
      <c r="AP82" s="252" t="s">
        <v>65</v>
      </c>
      <c r="AQ82" s="252"/>
      <c r="AR82" s="268" t="s">
        <v>64</v>
      </c>
      <c r="AS82" s="262" t="s">
        <v>73</v>
      </c>
      <c r="AT82" s="252" t="s">
        <v>64</v>
      </c>
      <c r="AU82" s="252" t="s">
        <v>64</v>
      </c>
      <c r="AV82" s="252" t="s">
        <v>65</v>
      </c>
      <c r="AW82" s="252" t="s">
        <v>65</v>
      </c>
      <c r="AX82" s="269" t="s">
        <v>64</v>
      </c>
      <c r="AY82" s="262" t="s">
        <v>65</v>
      </c>
      <c r="AZ82" s="252"/>
      <c r="BA82" s="268" t="s">
        <v>65</v>
      </c>
      <c r="BB82" s="262" t="s">
        <v>64</v>
      </c>
      <c r="BC82" s="252"/>
      <c r="BD82" s="269" t="s">
        <v>64</v>
      </c>
      <c r="BE82" s="327" t="s">
        <v>64</v>
      </c>
      <c r="BF82" s="327" t="s">
        <v>65</v>
      </c>
    </row>
    <row r="83" spans="1:58" s="297" customFormat="1" x14ac:dyDescent="0.3">
      <c r="A83" s="304">
        <v>76</v>
      </c>
      <c r="B83" s="248" t="s">
        <v>284</v>
      </c>
      <c r="C83" s="248" t="s">
        <v>285</v>
      </c>
      <c r="D83" s="248" t="s">
        <v>71</v>
      </c>
      <c r="E83" s="290" t="s">
        <v>286</v>
      </c>
      <c r="F83" s="262" t="s">
        <v>64</v>
      </c>
      <c r="G83" s="252" t="s">
        <v>64</v>
      </c>
      <c r="H83" s="250" t="s">
        <v>65</v>
      </c>
      <c r="I83" s="278" t="s">
        <v>64</v>
      </c>
      <c r="J83" s="252" t="s">
        <v>64</v>
      </c>
      <c r="K83" s="252" t="s">
        <v>64</v>
      </c>
      <c r="L83" s="250" t="s">
        <v>65</v>
      </c>
      <c r="M83" s="264" t="s">
        <v>64</v>
      </c>
      <c r="N83" s="252" t="s">
        <v>64</v>
      </c>
      <c r="O83" s="250" t="s">
        <v>65</v>
      </c>
      <c r="P83" s="278" t="s">
        <v>64</v>
      </c>
      <c r="Q83" s="262" t="s">
        <v>64</v>
      </c>
      <c r="R83" s="252" t="s">
        <v>64</v>
      </c>
      <c r="S83" s="252" t="s">
        <v>64</v>
      </c>
      <c r="T83" s="252" t="s">
        <v>68</v>
      </c>
      <c r="U83" s="264" t="s">
        <v>64</v>
      </c>
      <c r="V83" s="252" t="s">
        <v>64</v>
      </c>
      <c r="W83" s="252" t="s">
        <v>65</v>
      </c>
      <c r="X83" s="252" t="s">
        <v>64</v>
      </c>
      <c r="Y83" s="252" t="s">
        <v>65</v>
      </c>
      <c r="Z83" s="278" t="s">
        <v>64</v>
      </c>
      <c r="AA83" s="252" t="s">
        <v>78</v>
      </c>
      <c r="AB83" s="252" t="s">
        <v>65</v>
      </c>
      <c r="AC83" s="252" t="s">
        <v>64</v>
      </c>
      <c r="AD83" s="252" t="s">
        <v>64</v>
      </c>
      <c r="AE83" s="252" t="s">
        <v>64</v>
      </c>
      <c r="AF83" s="250" t="s">
        <v>65</v>
      </c>
      <c r="AG83" s="264" t="s">
        <v>64</v>
      </c>
      <c r="AH83" s="252" t="s">
        <v>64</v>
      </c>
      <c r="AI83" s="252" t="s">
        <v>64</v>
      </c>
      <c r="AJ83" s="268" t="s">
        <v>64</v>
      </c>
      <c r="AK83" s="252" t="s">
        <v>64</v>
      </c>
      <c r="AL83" s="252" t="s">
        <v>64</v>
      </c>
      <c r="AM83" s="252" t="s">
        <v>65</v>
      </c>
      <c r="AN83" s="269" t="s">
        <v>64</v>
      </c>
      <c r="AO83" s="252" t="s">
        <v>64</v>
      </c>
      <c r="AP83" s="252" t="s">
        <v>65</v>
      </c>
      <c r="AQ83" s="252"/>
      <c r="AR83" s="268" t="s">
        <v>64</v>
      </c>
      <c r="AS83" s="252" t="s">
        <v>65</v>
      </c>
      <c r="AT83" s="252" t="s">
        <v>64</v>
      </c>
      <c r="AU83" s="252" t="s">
        <v>64</v>
      </c>
      <c r="AV83" s="252" t="s">
        <v>65</v>
      </c>
      <c r="AW83" s="252" t="s">
        <v>65</v>
      </c>
      <c r="AX83" s="269" t="s">
        <v>64</v>
      </c>
      <c r="AY83" s="252" t="s">
        <v>65</v>
      </c>
      <c r="AZ83" s="252"/>
      <c r="BA83" s="268" t="s">
        <v>65</v>
      </c>
      <c r="BB83" s="252" t="s">
        <v>64</v>
      </c>
      <c r="BC83" s="252"/>
      <c r="BD83" s="269" t="s">
        <v>64</v>
      </c>
      <c r="BE83" s="327" t="s">
        <v>65</v>
      </c>
      <c r="BF83" s="327" t="s">
        <v>65</v>
      </c>
    </row>
    <row r="84" spans="1:58" s="297" customFormat="1" x14ac:dyDescent="0.3">
      <c r="A84" s="304">
        <v>77</v>
      </c>
      <c r="B84" s="248" t="s">
        <v>287</v>
      </c>
      <c r="C84" s="248" t="s">
        <v>129</v>
      </c>
      <c r="D84" s="248" t="s">
        <v>62</v>
      </c>
      <c r="E84" s="290" t="s">
        <v>129</v>
      </c>
      <c r="F84" s="252" t="s">
        <v>64</v>
      </c>
      <c r="G84" s="252" t="s">
        <v>65</v>
      </c>
      <c r="H84" s="252" t="s">
        <v>65</v>
      </c>
      <c r="I84" s="278" t="s">
        <v>64</v>
      </c>
      <c r="J84" s="252" t="s">
        <v>64</v>
      </c>
      <c r="K84" s="252" t="s">
        <v>64</v>
      </c>
      <c r="L84" s="252" t="s">
        <v>64</v>
      </c>
      <c r="M84" s="264" t="s">
        <v>64</v>
      </c>
      <c r="N84" s="252" t="s">
        <v>64</v>
      </c>
      <c r="O84" s="252" t="s">
        <v>65</v>
      </c>
      <c r="P84" s="278" t="s">
        <v>64</v>
      </c>
      <c r="Q84" s="252" t="s">
        <v>64</v>
      </c>
      <c r="R84" s="252" t="s">
        <v>64</v>
      </c>
      <c r="S84" s="252" t="s">
        <v>64</v>
      </c>
      <c r="T84" s="252" t="s">
        <v>68</v>
      </c>
      <c r="U84" s="264" t="s">
        <v>64</v>
      </c>
      <c r="V84" s="252" t="s">
        <v>64</v>
      </c>
      <c r="W84" s="252" t="s">
        <v>64</v>
      </c>
      <c r="X84" s="252" t="s">
        <v>64</v>
      </c>
      <c r="Y84" s="252" t="s">
        <v>65</v>
      </c>
      <c r="Z84" s="278" t="s">
        <v>64</v>
      </c>
      <c r="AA84" s="252" t="s">
        <v>78</v>
      </c>
      <c r="AB84" s="252" t="s">
        <v>64</v>
      </c>
      <c r="AC84" s="252" t="s">
        <v>64</v>
      </c>
      <c r="AD84" s="252" t="s">
        <v>64</v>
      </c>
      <c r="AE84" s="252" t="s">
        <v>64</v>
      </c>
      <c r="AF84" s="252" t="s">
        <v>65</v>
      </c>
      <c r="AG84" s="264" t="s">
        <v>64</v>
      </c>
      <c r="AH84" s="262" t="s">
        <v>64</v>
      </c>
      <c r="AI84" s="250" t="s">
        <v>65</v>
      </c>
      <c r="AJ84" s="268" t="s">
        <v>64</v>
      </c>
      <c r="AK84" s="252" t="s">
        <v>64</v>
      </c>
      <c r="AL84" s="252" t="s">
        <v>64</v>
      </c>
      <c r="AM84" s="252" t="s">
        <v>65</v>
      </c>
      <c r="AN84" s="269" t="s">
        <v>64</v>
      </c>
      <c r="AO84" s="252" t="s">
        <v>64</v>
      </c>
      <c r="AP84" s="252" t="s">
        <v>64</v>
      </c>
      <c r="AQ84" s="252" t="s">
        <v>130</v>
      </c>
      <c r="AR84" s="268" t="s">
        <v>64</v>
      </c>
      <c r="AS84" s="252" t="s">
        <v>131</v>
      </c>
      <c r="AT84" s="252" t="s">
        <v>65</v>
      </c>
      <c r="AU84" s="252" t="s">
        <v>65</v>
      </c>
      <c r="AV84" s="252" t="s">
        <v>65</v>
      </c>
      <c r="AW84" s="252" t="s">
        <v>132</v>
      </c>
      <c r="AX84" s="269" t="s">
        <v>64</v>
      </c>
      <c r="AY84" s="252" t="s">
        <v>65</v>
      </c>
      <c r="AZ84" s="252"/>
      <c r="BA84" s="268" t="s">
        <v>65</v>
      </c>
      <c r="BB84" s="252" t="s">
        <v>64</v>
      </c>
      <c r="BC84" s="252"/>
      <c r="BD84" s="269" t="s">
        <v>64</v>
      </c>
      <c r="BE84" s="327" t="s">
        <v>65</v>
      </c>
      <c r="BF84" s="327" t="s">
        <v>65</v>
      </c>
    </row>
    <row r="85" spans="1:58" s="297" customFormat="1" x14ac:dyDescent="0.3">
      <c r="A85" s="304">
        <v>78</v>
      </c>
      <c r="B85" s="248" t="s">
        <v>288</v>
      </c>
      <c r="C85" s="248" t="s">
        <v>15</v>
      </c>
      <c r="D85" s="248" t="s">
        <v>62</v>
      </c>
      <c r="E85" s="290" t="s">
        <v>97</v>
      </c>
      <c r="F85" s="262" t="s">
        <v>64</v>
      </c>
      <c r="G85" s="252" t="s">
        <v>64</v>
      </c>
      <c r="H85" s="250" t="s">
        <v>65</v>
      </c>
      <c r="I85" s="278" t="s">
        <v>64</v>
      </c>
      <c r="J85" s="252" t="s">
        <v>64</v>
      </c>
      <c r="K85" s="252" t="s">
        <v>65</v>
      </c>
      <c r="L85" s="250" t="s">
        <v>65</v>
      </c>
      <c r="M85" s="264" t="s">
        <v>64</v>
      </c>
      <c r="N85" s="252" t="s">
        <v>64</v>
      </c>
      <c r="O85" s="250" t="s">
        <v>64</v>
      </c>
      <c r="P85" s="278" t="s">
        <v>64</v>
      </c>
      <c r="Q85" s="266" t="s">
        <v>64</v>
      </c>
      <c r="R85" s="251" t="s">
        <v>64</v>
      </c>
      <c r="S85" s="251" t="s">
        <v>65</v>
      </c>
      <c r="T85" s="251" t="s">
        <v>68</v>
      </c>
      <c r="U85" s="264" t="s">
        <v>64</v>
      </c>
      <c r="V85" s="252" t="s">
        <v>64</v>
      </c>
      <c r="W85" s="252" t="s">
        <v>64</v>
      </c>
      <c r="X85" s="252" t="s">
        <v>64</v>
      </c>
      <c r="Y85" s="252" t="s">
        <v>65</v>
      </c>
      <c r="Z85" s="278" t="s">
        <v>64</v>
      </c>
      <c r="AA85" s="252" t="s">
        <v>65</v>
      </c>
      <c r="AB85" s="252" t="s">
        <v>65</v>
      </c>
      <c r="AC85" s="252" t="s">
        <v>65</v>
      </c>
      <c r="AD85" s="252" t="s">
        <v>65</v>
      </c>
      <c r="AE85" s="252" t="s">
        <v>64</v>
      </c>
      <c r="AF85" s="252" t="s">
        <v>65</v>
      </c>
      <c r="AG85" s="264" t="s">
        <v>65</v>
      </c>
      <c r="AH85" s="262" t="s">
        <v>64</v>
      </c>
      <c r="AI85" s="250" t="s">
        <v>64</v>
      </c>
      <c r="AJ85" s="268" t="s">
        <v>64</v>
      </c>
      <c r="AK85" s="262" t="s">
        <v>64</v>
      </c>
      <c r="AL85" s="252" t="s">
        <v>64</v>
      </c>
      <c r="AM85" s="252" t="s">
        <v>65</v>
      </c>
      <c r="AN85" s="269" t="s">
        <v>64</v>
      </c>
      <c r="AO85" s="262" t="s">
        <v>64</v>
      </c>
      <c r="AP85" s="252" t="s">
        <v>65</v>
      </c>
      <c r="AQ85" s="252" t="s">
        <v>68</v>
      </c>
      <c r="AR85" s="268" t="s">
        <v>64</v>
      </c>
      <c r="AS85" s="262" t="s">
        <v>65</v>
      </c>
      <c r="AT85" s="252" t="s">
        <v>65</v>
      </c>
      <c r="AU85" s="252" t="s">
        <v>65</v>
      </c>
      <c r="AV85" s="252" t="s">
        <v>65</v>
      </c>
      <c r="AW85" s="252" t="s">
        <v>65</v>
      </c>
      <c r="AX85" s="269" t="s">
        <v>65</v>
      </c>
      <c r="AY85" s="262" t="s">
        <v>65</v>
      </c>
      <c r="AZ85" s="252"/>
      <c r="BA85" s="268" t="s">
        <v>65</v>
      </c>
      <c r="BB85" s="262" t="s">
        <v>64</v>
      </c>
      <c r="BC85" s="252"/>
      <c r="BD85" s="269" t="s">
        <v>64</v>
      </c>
      <c r="BE85" s="327" t="s">
        <v>65</v>
      </c>
      <c r="BF85" s="327" t="s">
        <v>65</v>
      </c>
    </row>
    <row r="86" spans="1:58" s="297" customFormat="1" x14ac:dyDescent="0.3">
      <c r="A86" s="304">
        <v>79</v>
      </c>
      <c r="B86" s="248" t="s">
        <v>289</v>
      </c>
      <c r="C86" s="248" t="s">
        <v>290</v>
      </c>
      <c r="D86" s="248" t="s">
        <v>126</v>
      </c>
      <c r="E86" s="290" t="s">
        <v>77</v>
      </c>
      <c r="F86" s="262" t="s">
        <v>64</v>
      </c>
      <c r="G86" s="252" t="s">
        <v>65</v>
      </c>
      <c r="H86" s="250" t="s">
        <v>65</v>
      </c>
      <c r="I86" s="278" t="s">
        <v>64</v>
      </c>
      <c r="J86" s="252" t="s">
        <v>64</v>
      </c>
      <c r="K86" s="252" t="s">
        <v>66</v>
      </c>
      <c r="L86" s="250" t="s">
        <v>65</v>
      </c>
      <c r="M86" s="264" t="s">
        <v>64</v>
      </c>
      <c r="N86" s="252" t="s">
        <v>64</v>
      </c>
      <c r="O86" s="250" t="s">
        <v>65</v>
      </c>
      <c r="P86" s="278" t="s">
        <v>64</v>
      </c>
      <c r="Q86" s="262" t="s">
        <v>64</v>
      </c>
      <c r="R86" s="252" t="s">
        <v>64</v>
      </c>
      <c r="S86" s="252" t="s">
        <v>64</v>
      </c>
      <c r="T86" s="252" t="s">
        <v>68</v>
      </c>
      <c r="U86" s="264" t="s">
        <v>64</v>
      </c>
      <c r="V86" s="252" t="s">
        <v>64</v>
      </c>
      <c r="W86" s="252" t="s">
        <v>64</v>
      </c>
      <c r="X86" s="252" t="s">
        <v>65</v>
      </c>
      <c r="Y86" s="252" t="s">
        <v>65</v>
      </c>
      <c r="Z86" s="278" t="s">
        <v>64</v>
      </c>
      <c r="AA86" s="252" t="s">
        <v>78</v>
      </c>
      <c r="AB86" s="252" t="s">
        <v>65</v>
      </c>
      <c r="AC86" s="252" t="s">
        <v>65</v>
      </c>
      <c r="AD86" s="252" t="s">
        <v>65</v>
      </c>
      <c r="AE86" s="252" t="s">
        <v>64</v>
      </c>
      <c r="AF86" s="252" t="s">
        <v>65</v>
      </c>
      <c r="AG86" s="264" t="s">
        <v>65</v>
      </c>
      <c r="AH86" s="252" t="s">
        <v>64</v>
      </c>
      <c r="AI86" s="252" t="s">
        <v>65</v>
      </c>
      <c r="AJ86" s="268" t="s">
        <v>64</v>
      </c>
      <c r="AK86" s="252" t="s">
        <v>64</v>
      </c>
      <c r="AL86" s="252" t="s">
        <v>64</v>
      </c>
      <c r="AM86" s="252" t="s">
        <v>65</v>
      </c>
      <c r="AN86" s="269" t="s">
        <v>64</v>
      </c>
      <c r="AO86" s="252" t="s">
        <v>64</v>
      </c>
      <c r="AP86" s="252" t="s">
        <v>65</v>
      </c>
      <c r="AQ86" s="252" t="s">
        <v>68</v>
      </c>
      <c r="AR86" s="268" t="s">
        <v>64</v>
      </c>
      <c r="AS86" s="252" t="s">
        <v>65</v>
      </c>
      <c r="AT86" s="252" t="s">
        <v>79</v>
      </c>
      <c r="AU86" s="252" t="s">
        <v>65</v>
      </c>
      <c r="AV86" s="252" t="s">
        <v>65</v>
      </c>
      <c r="AW86" s="252" t="s">
        <v>65</v>
      </c>
      <c r="AX86" s="269" t="s">
        <v>64</v>
      </c>
      <c r="AY86" s="252" t="s">
        <v>65</v>
      </c>
      <c r="AZ86" s="252"/>
      <c r="BA86" s="268" t="s">
        <v>65</v>
      </c>
      <c r="BB86" s="252" t="s">
        <v>64</v>
      </c>
      <c r="BC86" s="252"/>
      <c r="BD86" s="269" t="s">
        <v>64</v>
      </c>
      <c r="BE86" s="327" t="s">
        <v>65</v>
      </c>
      <c r="BF86" s="327" t="s">
        <v>65</v>
      </c>
    </row>
    <row r="87" spans="1:58" s="297" customFormat="1" x14ac:dyDescent="0.3">
      <c r="A87" s="304">
        <v>80</v>
      </c>
      <c r="B87" s="248" t="s">
        <v>291</v>
      </c>
      <c r="C87" s="248" t="s">
        <v>292</v>
      </c>
      <c r="D87" s="248" t="s">
        <v>126</v>
      </c>
      <c r="E87" s="290" t="s">
        <v>77</v>
      </c>
      <c r="F87" s="262" t="s">
        <v>64</v>
      </c>
      <c r="G87" s="252" t="s">
        <v>65</v>
      </c>
      <c r="H87" s="250" t="s">
        <v>65</v>
      </c>
      <c r="I87" s="278" t="s">
        <v>64</v>
      </c>
      <c r="J87" s="252" t="s">
        <v>64</v>
      </c>
      <c r="K87" s="252" t="s">
        <v>66</v>
      </c>
      <c r="L87" s="250" t="s">
        <v>65</v>
      </c>
      <c r="M87" s="264" t="s">
        <v>64</v>
      </c>
      <c r="N87" s="252" t="s">
        <v>64</v>
      </c>
      <c r="O87" s="250" t="s">
        <v>65</v>
      </c>
      <c r="P87" s="278" t="s">
        <v>64</v>
      </c>
      <c r="Q87" s="262" t="s">
        <v>64</v>
      </c>
      <c r="R87" s="252" t="s">
        <v>64</v>
      </c>
      <c r="S87" s="252" t="s">
        <v>64</v>
      </c>
      <c r="T87" s="252" t="s">
        <v>68</v>
      </c>
      <c r="U87" s="264" t="s">
        <v>64</v>
      </c>
      <c r="V87" s="252" t="s">
        <v>64</v>
      </c>
      <c r="W87" s="252" t="s">
        <v>64</v>
      </c>
      <c r="X87" s="252" t="s">
        <v>65</v>
      </c>
      <c r="Y87" s="252" t="s">
        <v>65</v>
      </c>
      <c r="Z87" s="278" t="s">
        <v>64</v>
      </c>
      <c r="AA87" s="252" t="s">
        <v>78</v>
      </c>
      <c r="AB87" s="252" t="s">
        <v>65</v>
      </c>
      <c r="AC87" s="252" t="s">
        <v>65</v>
      </c>
      <c r="AD87" s="252" t="s">
        <v>65</v>
      </c>
      <c r="AE87" s="252" t="s">
        <v>64</v>
      </c>
      <c r="AF87" s="252" t="s">
        <v>65</v>
      </c>
      <c r="AG87" s="264" t="s">
        <v>65</v>
      </c>
      <c r="AH87" s="252" t="s">
        <v>64</v>
      </c>
      <c r="AI87" s="252" t="s">
        <v>65</v>
      </c>
      <c r="AJ87" s="268" t="s">
        <v>64</v>
      </c>
      <c r="AK87" s="252" t="s">
        <v>64</v>
      </c>
      <c r="AL87" s="252" t="s">
        <v>64</v>
      </c>
      <c r="AM87" s="252" t="s">
        <v>65</v>
      </c>
      <c r="AN87" s="269" t="s">
        <v>64</v>
      </c>
      <c r="AO87" s="252" t="s">
        <v>64</v>
      </c>
      <c r="AP87" s="252" t="s">
        <v>65</v>
      </c>
      <c r="AQ87" s="252" t="s">
        <v>68</v>
      </c>
      <c r="AR87" s="268" t="s">
        <v>64</v>
      </c>
      <c r="AS87" s="252" t="s">
        <v>65</v>
      </c>
      <c r="AT87" s="252" t="s">
        <v>79</v>
      </c>
      <c r="AU87" s="252" t="s">
        <v>65</v>
      </c>
      <c r="AV87" s="252" t="s">
        <v>65</v>
      </c>
      <c r="AW87" s="252" t="s">
        <v>65</v>
      </c>
      <c r="AX87" s="269" t="s">
        <v>64</v>
      </c>
      <c r="AY87" s="252" t="s">
        <v>65</v>
      </c>
      <c r="AZ87" s="252"/>
      <c r="BA87" s="268" t="s">
        <v>65</v>
      </c>
      <c r="BB87" s="252" t="s">
        <v>64</v>
      </c>
      <c r="BC87" s="252"/>
      <c r="BD87" s="269" t="s">
        <v>64</v>
      </c>
      <c r="BE87" s="327" t="s">
        <v>65</v>
      </c>
      <c r="BF87" s="327" t="s">
        <v>65</v>
      </c>
    </row>
    <row r="88" spans="1:58" s="297" customFormat="1" x14ac:dyDescent="0.3">
      <c r="A88" s="304">
        <v>81</v>
      </c>
      <c r="B88" s="248" t="s">
        <v>293</v>
      </c>
      <c r="C88" s="248" t="s">
        <v>294</v>
      </c>
      <c r="D88" s="248" t="s">
        <v>71</v>
      </c>
      <c r="E88" s="290" t="s">
        <v>139</v>
      </c>
      <c r="F88" s="262" t="s">
        <v>64</v>
      </c>
      <c r="G88" s="252" t="s">
        <v>64</v>
      </c>
      <c r="H88" s="250" t="s">
        <v>64</v>
      </c>
      <c r="I88" s="278" t="s">
        <v>64</v>
      </c>
      <c r="J88" s="252" t="s">
        <v>64</v>
      </c>
      <c r="K88" s="252" t="s">
        <v>64</v>
      </c>
      <c r="L88" s="250" t="s">
        <v>64</v>
      </c>
      <c r="M88" s="264" t="s">
        <v>64</v>
      </c>
      <c r="N88" s="252" t="s">
        <v>64</v>
      </c>
      <c r="O88" s="250" t="s">
        <v>65</v>
      </c>
      <c r="P88" s="278" t="s">
        <v>64</v>
      </c>
      <c r="Q88" s="266" t="s">
        <v>64</v>
      </c>
      <c r="R88" s="251" t="s">
        <v>65</v>
      </c>
      <c r="S88" s="251" t="s">
        <v>65</v>
      </c>
      <c r="T88" s="251" t="s">
        <v>67</v>
      </c>
      <c r="U88" s="264" t="s">
        <v>64</v>
      </c>
      <c r="V88" s="252" t="s">
        <v>64</v>
      </c>
      <c r="W88" s="252" t="s">
        <v>64</v>
      </c>
      <c r="X88" s="252" t="s">
        <v>64</v>
      </c>
      <c r="Y88" s="252" t="s">
        <v>64</v>
      </c>
      <c r="Z88" s="278" t="s">
        <v>64</v>
      </c>
      <c r="AA88" s="301" t="s">
        <v>84</v>
      </c>
      <c r="AB88" s="252" t="s">
        <v>64</v>
      </c>
      <c r="AC88" s="252" t="s">
        <v>64</v>
      </c>
      <c r="AD88" s="252" t="s">
        <v>64</v>
      </c>
      <c r="AE88" s="252" t="s">
        <v>64</v>
      </c>
      <c r="AF88" s="252" t="s">
        <v>64</v>
      </c>
      <c r="AG88" s="264" t="s">
        <v>64</v>
      </c>
      <c r="AH88" s="262" t="s">
        <v>64</v>
      </c>
      <c r="AI88" s="250" t="s">
        <v>64</v>
      </c>
      <c r="AJ88" s="268" t="s">
        <v>64</v>
      </c>
      <c r="AK88" s="262" t="s">
        <v>64</v>
      </c>
      <c r="AL88" s="252" t="s">
        <v>64</v>
      </c>
      <c r="AM88" s="252" t="s">
        <v>65</v>
      </c>
      <c r="AN88" s="269" t="s">
        <v>64</v>
      </c>
      <c r="AO88" s="262" t="s">
        <v>64</v>
      </c>
      <c r="AP88" s="252" t="s">
        <v>64</v>
      </c>
      <c r="AQ88" s="252" t="s">
        <v>68</v>
      </c>
      <c r="AR88" s="268" t="s">
        <v>64</v>
      </c>
      <c r="AS88" s="262" t="s">
        <v>64</v>
      </c>
      <c r="AT88" s="252" t="s">
        <v>65</v>
      </c>
      <c r="AU88" s="252" t="s">
        <v>64</v>
      </c>
      <c r="AV88" s="252" t="s">
        <v>65</v>
      </c>
      <c r="AW88" s="252" t="s">
        <v>65</v>
      </c>
      <c r="AX88" s="269" t="s">
        <v>64</v>
      </c>
      <c r="AY88" s="262" t="s">
        <v>64</v>
      </c>
      <c r="AZ88" s="252"/>
      <c r="BA88" s="268" t="s">
        <v>64</v>
      </c>
      <c r="BB88" s="262" t="s">
        <v>64</v>
      </c>
      <c r="BC88" s="252"/>
      <c r="BD88" s="269" t="s">
        <v>64</v>
      </c>
      <c r="BE88" s="327" t="s">
        <v>64</v>
      </c>
      <c r="BF88" s="327" t="s">
        <v>64</v>
      </c>
    </row>
    <row r="89" spans="1:58" s="297" customFormat="1" x14ac:dyDescent="0.3">
      <c r="A89" s="304">
        <v>82</v>
      </c>
      <c r="B89" s="248" t="s">
        <v>295</v>
      </c>
      <c r="C89" s="248" t="s">
        <v>296</v>
      </c>
      <c r="D89" s="248" t="s">
        <v>71</v>
      </c>
      <c r="E89" s="290" t="s">
        <v>139</v>
      </c>
      <c r="F89" s="262" t="s">
        <v>64</v>
      </c>
      <c r="G89" s="252" t="s">
        <v>64</v>
      </c>
      <c r="H89" s="250" t="s">
        <v>64</v>
      </c>
      <c r="I89" s="278" t="s">
        <v>64</v>
      </c>
      <c r="J89" s="252" t="s">
        <v>64</v>
      </c>
      <c r="K89" s="252" t="s">
        <v>65</v>
      </c>
      <c r="L89" s="250" t="s">
        <v>64</v>
      </c>
      <c r="M89" s="264" t="s">
        <v>64</v>
      </c>
      <c r="N89" s="252" t="s">
        <v>64</v>
      </c>
      <c r="O89" s="250" t="s">
        <v>65</v>
      </c>
      <c r="P89" s="278" t="s">
        <v>64</v>
      </c>
      <c r="Q89" s="266" t="s">
        <v>64</v>
      </c>
      <c r="R89" s="251" t="s">
        <v>64</v>
      </c>
      <c r="S89" s="251" t="s">
        <v>65</v>
      </c>
      <c r="T89" s="251" t="s">
        <v>68</v>
      </c>
      <c r="U89" s="264" t="s">
        <v>64</v>
      </c>
      <c r="V89" s="252" t="s">
        <v>64</v>
      </c>
      <c r="W89" s="252" t="s">
        <v>64</v>
      </c>
      <c r="X89" s="252" t="s">
        <v>64</v>
      </c>
      <c r="Y89" s="252" t="s">
        <v>65</v>
      </c>
      <c r="Z89" s="278" t="s">
        <v>64</v>
      </c>
      <c r="AA89" s="252" t="s">
        <v>78</v>
      </c>
      <c r="AB89" s="252" t="s">
        <v>64</v>
      </c>
      <c r="AC89" s="252" t="s">
        <v>64</v>
      </c>
      <c r="AD89" s="252" t="s">
        <v>64</v>
      </c>
      <c r="AE89" s="252" t="s">
        <v>64</v>
      </c>
      <c r="AF89" s="252" t="s">
        <v>64</v>
      </c>
      <c r="AG89" s="264" t="s">
        <v>64</v>
      </c>
      <c r="AH89" s="262" t="s">
        <v>64</v>
      </c>
      <c r="AI89" s="250" t="s">
        <v>65</v>
      </c>
      <c r="AJ89" s="268" t="s">
        <v>64</v>
      </c>
      <c r="AK89" s="262" t="s">
        <v>64</v>
      </c>
      <c r="AL89" s="252" t="s">
        <v>64</v>
      </c>
      <c r="AM89" s="252" t="s">
        <v>65</v>
      </c>
      <c r="AN89" s="269" t="s">
        <v>64</v>
      </c>
      <c r="AO89" s="262" t="s">
        <v>64</v>
      </c>
      <c r="AP89" s="252" t="s">
        <v>64</v>
      </c>
      <c r="AQ89" s="252" t="s">
        <v>68</v>
      </c>
      <c r="AR89" s="268" t="s">
        <v>64</v>
      </c>
      <c r="AS89" s="262" t="s">
        <v>65</v>
      </c>
      <c r="AT89" s="252" t="s">
        <v>141</v>
      </c>
      <c r="AU89" s="252" t="s">
        <v>64</v>
      </c>
      <c r="AV89" s="252" t="s">
        <v>65</v>
      </c>
      <c r="AW89" s="252" t="s">
        <v>297</v>
      </c>
      <c r="AX89" s="269" t="s">
        <v>64</v>
      </c>
      <c r="AY89" s="262" t="s">
        <v>64</v>
      </c>
      <c r="AZ89" s="252"/>
      <c r="BA89" s="268" t="s">
        <v>64</v>
      </c>
      <c r="BB89" s="262" t="s">
        <v>64</v>
      </c>
      <c r="BC89" s="252"/>
      <c r="BD89" s="269" t="s">
        <v>64</v>
      </c>
      <c r="BE89" s="327" t="s">
        <v>64</v>
      </c>
      <c r="BF89" s="327" t="s">
        <v>64</v>
      </c>
    </row>
    <row r="90" spans="1:58" s="297" customFormat="1" x14ac:dyDescent="0.3">
      <c r="A90" s="304">
        <v>83</v>
      </c>
      <c r="B90" s="248" t="s">
        <v>298</v>
      </c>
      <c r="C90" s="248" t="s">
        <v>299</v>
      </c>
      <c r="D90" s="248" t="s">
        <v>76</v>
      </c>
      <c r="E90" s="290" t="s">
        <v>91</v>
      </c>
      <c r="F90" s="262" t="s">
        <v>64</v>
      </c>
      <c r="G90" s="252" t="s">
        <v>64</v>
      </c>
      <c r="H90" s="250" t="s">
        <v>65</v>
      </c>
      <c r="I90" s="278" t="s">
        <v>64</v>
      </c>
      <c r="J90" s="252" t="s">
        <v>64</v>
      </c>
      <c r="K90" s="252" t="s">
        <v>65</v>
      </c>
      <c r="L90" s="250" t="s">
        <v>65</v>
      </c>
      <c r="M90" s="264" t="s">
        <v>64</v>
      </c>
      <c r="N90" s="252" t="s">
        <v>64</v>
      </c>
      <c r="O90" s="250" t="s">
        <v>65</v>
      </c>
      <c r="P90" s="278" t="s">
        <v>64</v>
      </c>
      <c r="Q90" s="262" t="s">
        <v>64</v>
      </c>
      <c r="R90" s="252" t="s">
        <v>64</v>
      </c>
      <c r="S90" s="252" t="s">
        <v>64</v>
      </c>
      <c r="T90" s="252" t="s">
        <v>68</v>
      </c>
      <c r="U90" s="264" t="s">
        <v>64</v>
      </c>
      <c r="V90" s="252" t="s">
        <v>64</v>
      </c>
      <c r="W90" s="252" t="s">
        <v>64</v>
      </c>
      <c r="X90" s="252" t="s">
        <v>65</v>
      </c>
      <c r="Y90" s="252" t="s">
        <v>65</v>
      </c>
      <c r="Z90" s="278" t="s">
        <v>64</v>
      </c>
      <c r="AA90" s="252" t="s">
        <v>78</v>
      </c>
      <c r="AB90" s="252" t="s">
        <v>64</v>
      </c>
      <c r="AC90" s="252" t="s">
        <v>64</v>
      </c>
      <c r="AD90" s="252" t="s">
        <v>64</v>
      </c>
      <c r="AE90" s="252" t="s">
        <v>64</v>
      </c>
      <c r="AF90" s="252" t="s">
        <v>65</v>
      </c>
      <c r="AG90" s="264" t="s">
        <v>64</v>
      </c>
      <c r="AH90" s="252" t="s">
        <v>64</v>
      </c>
      <c r="AI90" s="252" t="s">
        <v>64</v>
      </c>
      <c r="AJ90" s="268" t="s">
        <v>64</v>
      </c>
      <c r="AK90" s="252" t="s">
        <v>64</v>
      </c>
      <c r="AL90" s="252" t="s">
        <v>64</v>
      </c>
      <c r="AM90" s="252" t="s">
        <v>65</v>
      </c>
      <c r="AN90" s="269" t="s">
        <v>64</v>
      </c>
      <c r="AO90" s="252" t="s">
        <v>64</v>
      </c>
      <c r="AP90" s="252" t="s">
        <v>64</v>
      </c>
      <c r="AQ90" s="252"/>
      <c r="AR90" s="268" t="s">
        <v>64</v>
      </c>
      <c r="AS90" s="252" t="s">
        <v>79</v>
      </c>
      <c r="AT90" s="252" t="s">
        <v>65</v>
      </c>
      <c r="AU90" s="252" t="s">
        <v>65</v>
      </c>
      <c r="AV90" s="252" t="s">
        <v>65</v>
      </c>
      <c r="AW90" s="252" t="s">
        <v>65</v>
      </c>
      <c r="AX90" s="269" t="s">
        <v>64</v>
      </c>
      <c r="AY90" s="252" t="s">
        <v>65</v>
      </c>
      <c r="AZ90" s="252"/>
      <c r="BA90" s="268" t="s">
        <v>65</v>
      </c>
      <c r="BB90" s="252" t="s">
        <v>64</v>
      </c>
      <c r="BC90" s="252"/>
      <c r="BD90" s="269" t="s">
        <v>64</v>
      </c>
      <c r="BE90" s="327" t="s">
        <v>65</v>
      </c>
      <c r="BF90" s="327" t="s">
        <v>65</v>
      </c>
    </row>
    <row r="91" spans="1:58" s="297" customFormat="1" x14ac:dyDescent="0.3">
      <c r="A91" s="304">
        <v>84</v>
      </c>
      <c r="B91" s="253" t="s">
        <v>300</v>
      </c>
      <c r="C91" s="253" t="s">
        <v>301</v>
      </c>
      <c r="D91" s="253" t="s">
        <v>93</v>
      </c>
      <c r="E91" s="305" t="s">
        <v>94</v>
      </c>
      <c r="F91" s="262" t="s">
        <v>64</v>
      </c>
      <c r="G91" s="252" t="s">
        <v>65</v>
      </c>
      <c r="H91" s="250" t="s">
        <v>65</v>
      </c>
      <c r="I91" s="278" t="s">
        <v>64</v>
      </c>
      <c r="J91" s="252" t="s">
        <v>64</v>
      </c>
      <c r="K91" s="252" t="s">
        <v>65</v>
      </c>
      <c r="L91" s="250" t="s">
        <v>65</v>
      </c>
      <c r="M91" s="264" t="s">
        <v>64</v>
      </c>
      <c r="N91" s="252" t="s">
        <v>64</v>
      </c>
      <c r="O91" s="250" t="s">
        <v>65</v>
      </c>
      <c r="P91" s="278" t="s">
        <v>64</v>
      </c>
      <c r="Q91" s="262" t="s">
        <v>64</v>
      </c>
      <c r="R91" s="252" t="s">
        <v>64</v>
      </c>
      <c r="S91" s="252" t="s">
        <v>65</v>
      </c>
      <c r="T91" s="252" t="s">
        <v>68</v>
      </c>
      <c r="U91" s="264" t="s">
        <v>64</v>
      </c>
      <c r="V91" s="252" t="s">
        <v>64</v>
      </c>
      <c r="W91" s="252" t="s">
        <v>64</v>
      </c>
      <c r="X91" s="252" t="s">
        <v>65</v>
      </c>
      <c r="Y91" s="252" t="s">
        <v>65</v>
      </c>
      <c r="Z91" s="278" t="s">
        <v>64</v>
      </c>
      <c r="AA91" s="252" t="s">
        <v>78</v>
      </c>
      <c r="AB91" s="252" t="s">
        <v>65</v>
      </c>
      <c r="AC91" s="252" t="s">
        <v>65</v>
      </c>
      <c r="AD91" s="252" t="s">
        <v>64</v>
      </c>
      <c r="AE91" s="252" t="s">
        <v>64</v>
      </c>
      <c r="AF91" s="252" t="s">
        <v>65</v>
      </c>
      <c r="AG91" s="264" t="s">
        <v>64</v>
      </c>
      <c r="AH91" s="262" t="s">
        <v>64</v>
      </c>
      <c r="AI91" s="252" t="s">
        <v>65</v>
      </c>
      <c r="AJ91" s="268" t="s">
        <v>64</v>
      </c>
      <c r="AK91" s="262" t="s">
        <v>64</v>
      </c>
      <c r="AL91" s="252" t="s">
        <v>64</v>
      </c>
      <c r="AM91" s="252" t="s">
        <v>65</v>
      </c>
      <c r="AN91" s="269" t="s">
        <v>64</v>
      </c>
      <c r="AO91" s="262" t="s">
        <v>64</v>
      </c>
      <c r="AP91" s="252" t="s">
        <v>65</v>
      </c>
      <c r="AQ91" s="252"/>
      <c r="AR91" s="268" t="s">
        <v>64</v>
      </c>
      <c r="AS91" s="262" t="s">
        <v>64</v>
      </c>
      <c r="AT91" s="252" t="s">
        <v>65</v>
      </c>
      <c r="AU91" s="252" t="s">
        <v>64</v>
      </c>
      <c r="AV91" s="252" t="s">
        <v>65</v>
      </c>
      <c r="AW91" s="252" t="s">
        <v>64</v>
      </c>
      <c r="AX91" s="269" t="s">
        <v>64</v>
      </c>
      <c r="AY91" s="262" t="s">
        <v>65</v>
      </c>
      <c r="AZ91" s="252"/>
      <c r="BA91" s="268" t="s">
        <v>65</v>
      </c>
      <c r="BB91" s="262" t="s">
        <v>65</v>
      </c>
      <c r="BC91" s="252"/>
      <c r="BD91" s="269" t="s">
        <v>65</v>
      </c>
      <c r="BE91" s="327" t="s">
        <v>65</v>
      </c>
      <c r="BF91" s="327" t="s">
        <v>65</v>
      </c>
    </row>
    <row r="92" spans="1:58" s="297" customFormat="1" x14ac:dyDescent="0.3">
      <c r="A92" s="304">
        <v>85</v>
      </c>
      <c r="B92" s="248" t="s">
        <v>302</v>
      </c>
      <c r="C92" s="248" t="s">
        <v>303</v>
      </c>
      <c r="D92" s="248" t="s">
        <v>62</v>
      </c>
      <c r="E92" s="290" t="s">
        <v>139</v>
      </c>
      <c r="F92" s="262" t="s">
        <v>64</v>
      </c>
      <c r="G92" s="252" t="s">
        <v>65</v>
      </c>
      <c r="H92" s="250" t="s">
        <v>64</v>
      </c>
      <c r="I92" s="278" t="s">
        <v>64</v>
      </c>
      <c r="J92" s="252" t="s">
        <v>64</v>
      </c>
      <c r="K92" s="252" t="s">
        <v>64</v>
      </c>
      <c r="L92" s="250" t="s">
        <v>65</v>
      </c>
      <c r="M92" s="264" t="s">
        <v>64</v>
      </c>
      <c r="N92" s="252" t="s">
        <v>64</v>
      </c>
      <c r="O92" s="250" t="s">
        <v>65</v>
      </c>
      <c r="P92" s="278" t="s">
        <v>64</v>
      </c>
      <c r="Q92" s="266" t="s">
        <v>64</v>
      </c>
      <c r="R92" s="251" t="s">
        <v>65</v>
      </c>
      <c r="S92" s="251" t="s">
        <v>65</v>
      </c>
      <c r="T92" s="251" t="s">
        <v>67</v>
      </c>
      <c r="U92" s="264" t="s">
        <v>64</v>
      </c>
      <c r="V92" s="252" t="s">
        <v>64</v>
      </c>
      <c r="W92" s="252" t="s">
        <v>64</v>
      </c>
      <c r="X92" s="252" t="s">
        <v>64</v>
      </c>
      <c r="Y92" s="252" t="s">
        <v>65</v>
      </c>
      <c r="Z92" s="278" t="s">
        <v>64</v>
      </c>
      <c r="AA92" s="301" t="s">
        <v>84</v>
      </c>
      <c r="AB92" s="252" t="s">
        <v>64</v>
      </c>
      <c r="AC92" s="252" t="s">
        <v>64</v>
      </c>
      <c r="AD92" s="252" t="s">
        <v>64</v>
      </c>
      <c r="AE92" s="252" t="s">
        <v>65</v>
      </c>
      <c r="AF92" s="252" t="s">
        <v>64</v>
      </c>
      <c r="AG92" s="264" t="s">
        <v>64</v>
      </c>
      <c r="AH92" s="262" t="s">
        <v>64</v>
      </c>
      <c r="AI92" s="250" t="s">
        <v>64</v>
      </c>
      <c r="AJ92" s="268" t="s">
        <v>64</v>
      </c>
      <c r="AK92" s="262" t="s">
        <v>64</v>
      </c>
      <c r="AL92" s="252" t="s">
        <v>64</v>
      </c>
      <c r="AM92" s="252" t="s">
        <v>65</v>
      </c>
      <c r="AN92" s="269" t="s">
        <v>64</v>
      </c>
      <c r="AO92" s="262" t="s">
        <v>64</v>
      </c>
      <c r="AP92" s="252" t="s">
        <v>64</v>
      </c>
      <c r="AQ92" s="252" t="s">
        <v>68</v>
      </c>
      <c r="AR92" s="268" t="s">
        <v>64</v>
      </c>
      <c r="AS92" s="262" t="s">
        <v>64</v>
      </c>
      <c r="AT92" s="252" t="s">
        <v>65</v>
      </c>
      <c r="AU92" s="252" t="s">
        <v>64</v>
      </c>
      <c r="AV92" s="252" t="s">
        <v>64</v>
      </c>
      <c r="AW92" s="252" t="s">
        <v>304</v>
      </c>
      <c r="AX92" s="269" t="s">
        <v>64</v>
      </c>
      <c r="AY92" s="262" t="s">
        <v>65</v>
      </c>
      <c r="AZ92" s="252"/>
      <c r="BA92" s="268" t="s">
        <v>65</v>
      </c>
      <c r="BB92" s="262" t="s">
        <v>64</v>
      </c>
      <c r="BC92" s="252"/>
      <c r="BD92" s="269" t="s">
        <v>64</v>
      </c>
      <c r="BE92" s="327" t="s">
        <v>64</v>
      </c>
      <c r="BF92" s="327" t="s">
        <v>64</v>
      </c>
    </row>
    <row r="93" spans="1:58" s="297" customFormat="1" x14ac:dyDescent="0.3">
      <c r="A93" s="304">
        <v>86</v>
      </c>
      <c r="B93" s="248" t="s">
        <v>305</v>
      </c>
      <c r="C93" s="248" t="s">
        <v>306</v>
      </c>
      <c r="D93" s="248" t="s">
        <v>126</v>
      </c>
      <c r="E93" s="290" t="s">
        <v>77</v>
      </c>
      <c r="F93" s="262" t="s">
        <v>64</v>
      </c>
      <c r="G93" s="252" t="s">
        <v>65</v>
      </c>
      <c r="H93" s="250" t="s">
        <v>65</v>
      </c>
      <c r="I93" s="278" t="s">
        <v>64</v>
      </c>
      <c r="J93" s="252" t="s">
        <v>64</v>
      </c>
      <c r="K93" s="252" t="s">
        <v>66</v>
      </c>
      <c r="L93" s="250" t="s">
        <v>65</v>
      </c>
      <c r="M93" s="264" t="s">
        <v>64</v>
      </c>
      <c r="N93" s="252" t="s">
        <v>64</v>
      </c>
      <c r="O93" s="250" t="s">
        <v>65</v>
      </c>
      <c r="P93" s="278" t="s">
        <v>64</v>
      </c>
      <c r="Q93" s="262" t="s">
        <v>64</v>
      </c>
      <c r="R93" s="252" t="s">
        <v>64</v>
      </c>
      <c r="S93" s="252" t="s">
        <v>64</v>
      </c>
      <c r="T93" s="252" t="s">
        <v>68</v>
      </c>
      <c r="U93" s="264" t="s">
        <v>64</v>
      </c>
      <c r="V93" s="252" t="s">
        <v>64</v>
      </c>
      <c r="W93" s="252" t="s">
        <v>64</v>
      </c>
      <c r="X93" s="252" t="s">
        <v>65</v>
      </c>
      <c r="Y93" s="252" t="s">
        <v>65</v>
      </c>
      <c r="Z93" s="278" t="s">
        <v>64</v>
      </c>
      <c r="AA93" s="252" t="s">
        <v>78</v>
      </c>
      <c r="AB93" s="252" t="s">
        <v>65</v>
      </c>
      <c r="AC93" s="252" t="s">
        <v>65</v>
      </c>
      <c r="AD93" s="252" t="s">
        <v>65</v>
      </c>
      <c r="AE93" s="252" t="s">
        <v>64</v>
      </c>
      <c r="AF93" s="252" t="s">
        <v>65</v>
      </c>
      <c r="AG93" s="264" t="s">
        <v>65</v>
      </c>
      <c r="AH93" s="252" t="s">
        <v>64</v>
      </c>
      <c r="AI93" s="252" t="s">
        <v>65</v>
      </c>
      <c r="AJ93" s="268" t="s">
        <v>64</v>
      </c>
      <c r="AK93" s="252" t="s">
        <v>64</v>
      </c>
      <c r="AL93" s="252" t="s">
        <v>64</v>
      </c>
      <c r="AM93" s="252" t="s">
        <v>65</v>
      </c>
      <c r="AN93" s="269" t="s">
        <v>64</v>
      </c>
      <c r="AO93" s="252" t="s">
        <v>64</v>
      </c>
      <c r="AP93" s="252" t="s">
        <v>65</v>
      </c>
      <c r="AQ93" s="252" t="s">
        <v>68</v>
      </c>
      <c r="AR93" s="268" t="s">
        <v>64</v>
      </c>
      <c r="AS93" s="252" t="s">
        <v>65</v>
      </c>
      <c r="AT93" s="252" t="s">
        <v>79</v>
      </c>
      <c r="AU93" s="252" t="s">
        <v>65</v>
      </c>
      <c r="AV93" s="252" t="s">
        <v>65</v>
      </c>
      <c r="AW93" s="252" t="s">
        <v>65</v>
      </c>
      <c r="AX93" s="269" t="s">
        <v>64</v>
      </c>
      <c r="AY93" s="252" t="s">
        <v>65</v>
      </c>
      <c r="AZ93" s="252"/>
      <c r="BA93" s="268" t="s">
        <v>65</v>
      </c>
      <c r="BB93" s="252" t="s">
        <v>64</v>
      </c>
      <c r="BC93" s="252"/>
      <c r="BD93" s="269" t="s">
        <v>64</v>
      </c>
      <c r="BE93" s="327" t="s">
        <v>65</v>
      </c>
      <c r="BF93" s="327" t="s">
        <v>65</v>
      </c>
    </row>
    <row r="94" spans="1:58" s="297" customFormat="1" x14ac:dyDescent="0.3">
      <c r="A94" s="304">
        <v>87</v>
      </c>
      <c r="B94" s="248" t="s">
        <v>307</v>
      </c>
      <c r="C94" s="248" t="s">
        <v>308</v>
      </c>
      <c r="D94" s="248" t="s">
        <v>62</v>
      </c>
      <c r="E94" s="290" t="s">
        <v>105</v>
      </c>
      <c r="F94" s="262" t="s">
        <v>64</v>
      </c>
      <c r="G94" s="252" t="s">
        <v>64</v>
      </c>
      <c r="H94" s="250" t="s">
        <v>65</v>
      </c>
      <c r="I94" s="278" t="s">
        <v>64</v>
      </c>
      <c r="J94" s="252" t="s">
        <v>64</v>
      </c>
      <c r="K94" s="252" t="s">
        <v>64</v>
      </c>
      <c r="L94" s="250" t="s">
        <v>65</v>
      </c>
      <c r="M94" s="264" t="s">
        <v>64</v>
      </c>
      <c r="N94" s="252" t="s">
        <v>64</v>
      </c>
      <c r="O94" s="250" t="s">
        <v>64</v>
      </c>
      <c r="P94" s="278" t="s">
        <v>64</v>
      </c>
      <c r="Q94" s="262" t="s">
        <v>64</v>
      </c>
      <c r="R94" s="252" t="s">
        <v>64</v>
      </c>
      <c r="S94" s="252" t="s">
        <v>65</v>
      </c>
      <c r="T94" s="252" t="s">
        <v>68</v>
      </c>
      <c r="U94" s="264" t="s">
        <v>64</v>
      </c>
      <c r="V94" s="252" t="s">
        <v>64</v>
      </c>
      <c r="W94" s="252" t="s">
        <v>64</v>
      </c>
      <c r="X94" s="252" t="s">
        <v>64</v>
      </c>
      <c r="Y94" s="252" t="s">
        <v>65</v>
      </c>
      <c r="Z94" s="278" t="s">
        <v>64</v>
      </c>
      <c r="AA94" s="252" t="s">
        <v>57</v>
      </c>
      <c r="AB94" s="252" t="s">
        <v>64</v>
      </c>
      <c r="AC94" s="252" t="s">
        <v>64</v>
      </c>
      <c r="AD94" s="252" t="s">
        <v>64</v>
      </c>
      <c r="AE94" s="252" t="s">
        <v>64</v>
      </c>
      <c r="AF94" s="252" t="s">
        <v>57</v>
      </c>
      <c r="AG94" s="264" t="s">
        <v>64</v>
      </c>
      <c r="AH94" s="262" t="s">
        <v>64</v>
      </c>
      <c r="AI94" s="252" t="s">
        <v>64</v>
      </c>
      <c r="AJ94" s="268" t="s">
        <v>64</v>
      </c>
      <c r="AK94" s="262" t="s">
        <v>65</v>
      </c>
      <c r="AL94" s="252" t="s">
        <v>65</v>
      </c>
      <c r="AM94" s="252" t="s">
        <v>65</v>
      </c>
      <c r="AN94" s="269" t="s">
        <v>64</v>
      </c>
      <c r="AO94" s="262" t="s">
        <v>64</v>
      </c>
      <c r="AP94" s="252" t="s">
        <v>65</v>
      </c>
      <c r="AQ94" s="252"/>
      <c r="AR94" s="268" t="s">
        <v>64</v>
      </c>
      <c r="AS94" s="262" t="s">
        <v>73</v>
      </c>
      <c r="AT94" s="252" t="s">
        <v>64</v>
      </c>
      <c r="AU94" s="252" t="s">
        <v>64</v>
      </c>
      <c r="AV94" s="252" t="s">
        <v>65</v>
      </c>
      <c r="AW94" s="252" t="s">
        <v>65</v>
      </c>
      <c r="AX94" s="269" t="s">
        <v>64</v>
      </c>
      <c r="AY94" s="262" t="s">
        <v>65</v>
      </c>
      <c r="AZ94" s="252"/>
      <c r="BA94" s="268" t="s">
        <v>65</v>
      </c>
      <c r="BB94" s="262" t="s">
        <v>64</v>
      </c>
      <c r="BC94" s="252"/>
      <c r="BD94" s="269" t="s">
        <v>64</v>
      </c>
      <c r="BE94" s="327" t="s">
        <v>65</v>
      </c>
      <c r="BF94" s="327" t="s">
        <v>65</v>
      </c>
    </row>
    <row r="95" spans="1:58" s="297" customFormat="1" x14ac:dyDescent="0.3">
      <c r="A95" s="304">
        <v>88</v>
      </c>
      <c r="B95" s="248" t="s">
        <v>309</v>
      </c>
      <c r="C95" s="248" t="s">
        <v>310</v>
      </c>
      <c r="D95" s="248" t="s">
        <v>76</v>
      </c>
      <c r="E95" s="290" t="s">
        <v>91</v>
      </c>
      <c r="F95" s="262" t="s">
        <v>64</v>
      </c>
      <c r="G95" s="252" t="s">
        <v>64</v>
      </c>
      <c r="H95" s="250" t="s">
        <v>65</v>
      </c>
      <c r="I95" s="278" t="s">
        <v>64</v>
      </c>
      <c r="J95" s="252" t="s">
        <v>64</v>
      </c>
      <c r="K95" s="252" t="s">
        <v>65</v>
      </c>
      <c r="L95" s="250" t="s">
        <v>65</v>
      </c>
      <c r="M95" s="264" t="s">
        <v>64</v>
      </c>
      <c r="N95" s="252" t="s">
        <v>64</v>
      </c>
      <c r="O95" s="250" t="s">
        <v>65</v>
      </c>
      <c r="P95" s="278" t="s">
        <v>64</v>
      </c>
      <c r="Q95" s="262" t="s">
        <v>64</v>
      </c>
      <c r="R95" s="252" t="s">
        <v>64</v>
      </c>
      <c r="S95" s="252" t="s">
        <v>64</v>
      </c>
      <c r="T95" s="252" t="s">
        <v>68</v>
      </c>
      <c r="U95" s="264" t="s">
        <v>64</v>
      </c>
      <c r="V95" s="252" t="s">
        <v>64</v>
      </c>
      <c r="W95" s="252" t="s">
        <v>64</v>
      </c>
      <c r="X95" s="252" t="s">
        <v>65</v>
      </c>
      <c r="Y95" s="252" t="s">
        <v>65</v>
      </c>
      <c r="Z95" s="278" t="s">
        <v>64</v>
      </c>
      <c r="AA95" s="252" t="s">
        <v>78</v>
      </c>
      <c r="AB95" s="252" t="s">
        <v>64</v>
      </c>
      <c r="AC95" s="252" t="s">
        <v>64</v>
      </c>
      <c r="AD95" s="252" t="s">
        <v>64</v>
      </c>
      <c r="AE95" s="252" t="s">
        <v>64</v>
      </c>
      <c r="AF95" s="252" t="s">
        <v>65</v>
      </c>
      <c r="AG95" s="264" t="s">
        <v>64</v>
      </c>
      <c r="AH95" s="252" t="s">
        <v>64</v>
      </c>
      <c r="AI95" s="252" t="s">
        <v>64</v>
      </c>
      <c r="AJ95" s="268" t="s">
        <v>64</v>
      </c>
      <c r="AK95" s="252" t="s">
        <v>64</v>
      </c>
      <c r="AL95" s="252" t="s">
        <v>64</v>
      </c>
      <c r="AM95" s="252" t="s">
        <v>65</v>
      </c>
      <c r="AN95" s="269" t="s">
        <v>64</v>
      </c>
      <c r="AO95" s="252" t="s">
        <v>64</v>
      </c>
      <c r="AP95" s="252" t="s">
        <v>64</v>
      </c>
      <c r="AQ95" s="252"/>
      <c r="AR95" s="268" t="s">
        <v>64</v>
      </c>
      <c r="AS95" s="252" t="s">
        <v>79</v>
      </c>
      <c r="AT95" s="252" t="s">
        <v>65</v>
      </c>
      <c r="AU95" s="252" t="s">
        <v>65</v>
      </c>
      <c r="AV95" s="252" t="s">
        <v>65</v>
      </c>
      <c r="AW95" s="252" t="s">
        <v>65</v>
      </c>
      <c r="AX95" s="269" t="s">
        <v>64</v>
      </c>
      <c r="AY95" s="252" t="s">
        <v>65</v>
      </c>
      <c r="AZ95" s="252"/>
      <c r="BA95" s="268" t="s">
        <v>65</v>
      </c>
      <c r="BB95" s="252" t="s">
        <v>64</v>
      </c>
      <c r="BC95" s="252"/>
      <c r="BD95" s="269" t="s">
        <v>64</v>
      </c>
      <c r="BE95" s="327" t="s">
        <v>65</v>
      </c>
      <c r="BF95" s="327" t="s">
        <v>65</v>
      </c>
    </row>
    <row r="96" spans="1:58" s="297" customFormat="1" x14ac:dyDescent="0.3">
      <c r="A96" s="304">
        <v>89</v>
      </c>
      <c r="B96" s="248" t="s">
        <v>311</v>
      </c>
      <c r="C96" s="248" t="s">
        <v>312</v>
      </c>
      <c r="D96" s="248" t="s">
        <v>71</v>
      </c>
      <c r="E96" s="290" t="s">
        <v>72</v>
      </c>
      <c r="F96" s="262" t="s">
        <v>64</v>
      </c>
      <c r="G96" s="252" t="s">
        <v>64</v>
      </c>
      <c r="H96" s="250" t="s">
        <v>65</v>
      </c>
      <c r="I96" s="278" t="s">
        <v>64</v>
      </c>
      <c r="J96" s="252" t="s">
        <v>64</v>
      </c>
      <c r="K96" s="252" t="s">
        <v>64</v>
      </c>
      <c r="L96" s="250" t="s">
        <v>65</v>
      </c>
      <c r="M96" s="264" t="s">
        <v>64</v>
      </c>
      <c r="N96" s="252" t="s">
        <v>64</v>
      </c>
      <c r="O96" s="250" t="s">
        <v>64</v>
      </c>
      <c r="P96" s="278" t="s">
        <v>64</v>
      </c>
      <c r="Q96" s="262" t="s">
        <v>64</v>
      </c>
      <c r="R96" s="252" t="s">
        <v>64</v>
      </c>
      <c r="S96" s="252" t="s">
        <v>65</v>
      </c>
      <c r="T96" s="252" t="s">
        <v>68</v>
      </c>
      <c r="U96" s="264" t="s">
        <v>64</v>
      </c>
      <c r="V96" s="252" t="s">
        <v>64</v>
      </c>
      <c r="W96" s="252" t="s">
        <v>64</v>
      </c>
      <c r="X96" s="252" t="s">
        <v>64</v>
      </c>
      <c r="Y96" s="252" t="s">
        <v>65</v>
      </c>
      <c r="Z96" s="278" t="s">
        <v>64</v>
      </c>
      <c r="AA96" s="252" t="s">
        <v>57</v>
      </c>
      <c r="AB96" s="252" t="s">
        <v>64</v>
      </c>
      <c r="AC96" s="252" t="s">
        <v>64</v>
      </c>
      <c r="AD96" s="252" t="s">
        <v>64</v>
      </c>
      <c r="AE96" s="252" t="s">
        <v>64</v>
      </c>
      <c r="AF96" s="252" t="s">
        <v>57</v>
      </c>
      <c r="AG96" s="264" t="s">
        <v>64</v>
      </c>
      <c r="AH96" s="262" t="s">
        <v>64</v>
      </c>
      <c r="AI96" s="252" t="s">
        <v>64</v>
      </c>
      <c r="AJ96" s="268" t="s">
        <v>64</v>
      </c>
      <c r="AK96" s="262" t="s">
        <v>64</v>
      </c>
      <c r="AL96" s="252" t="s">
        <v>64</v>
      </c>
      <c r="AM96" s="252" t="s">
        <v>65</v>
      </c>
      <c r="AN96" s="269" t="s">
        <v>64</v>
      </c>
      <c r="AO96" s="262" t="s">
        <v>64</v>
      </c>
      <c r="AP96" s="252" t="s">
        <v>65</v>
      </c>
      <c r="AQ96" s="252"/>
      <c r="AR96" s="268" t="s">
        <v>64</v>
      </c>
      <c r="AS96" s="262" t="s">
        <v>73</v>
      </c>
      <c r="AT96" s="252" t="s">
        <v>64</v>
      </c>
      <c r="AU96" s="252" t="s">
        <v>64</v>
      </c>
      <c r="AV96" s="252" t="s">
        <v>65</v>
      </c>
      <c r="AW96" s="252" t="s">
        <v>65</v>
      </c>
      <c r="AX96" s="269" t="s">
        <v>64</v>
      </c>
      <c r="AY96" s="262" t="s">
        <v>65</v>
      </c>
      <c r="AZ96" s="252"/>
      <c r="BA96" s="268" t="s">
        <v>65</v>
      </c>
      <c r="BB96" s="262" t="s">
        <v>64</v>
      </c>
      <c r="BC96" s="252"/>
      <c r="BD96" s="269" t="s">
        <v>64</v>
      </c>
      <c r="BE96" s="327" t="s">
        <v>64</v>
      </c>
      <c r="BF96" s="327" t="s">
        <v>65</v>
      </c>
    </row>
    <row r="97" spans="1:58" s="297" customFormat="1" x14ac:dyDescent="0.3">
      <c r="A97" s="304">
        <v>90</v>
      </c>
      <c r="B97" s="248" t="s">
        <v>313</v>
      </c>
      <c r="C97" s="248" t="s">
        <v>314</v>
      </c>
      <c r="D97" s="248" t="s">
        <v>126</v>
      </c>
      <c r="E97" s="290" t="s">
        <v>77</v>
      </c>
      <c r="F97" s="262" t="s">
        <v>64</v>
      </c>
      <c r="G97" s="252" t="s">
        <v>65</v>
      </c>
      <c r="H97" s="250" t="s">
        <v>65</v>
      </c>
      <c r="I97" s="278" t="s">
        <v>64</v>
      </c>
      <c r="J97" s="252" t="s">
        <v>64</v>
      </c>
      <c r="K97" s="252" t="s">
        <v>66</v>
      </c>
      <c r="L97" s="250" t="s">
        <v>65</v>
      </c>
      <c r="M97" s="264" t="s">
        <v>64</v>
      </c>
      <c r="N97" s="252" t="s">
        <v>64</v>
      </c>
      <c r="O97" s="250" t="s">
        <v>65</v>
      </c>
      <c r="P97" s="278" t="s">
        <v>64</v>
      </c>
      <c r="Q97" s="262" t="s">
        <v>64</v>
      </c>
      <c r="R97" s="252" t="s">
        <v>64</v>
      </c>
      <c r="S97" s="252" t="s">
        <v>64</v>
      </c>
      <c r="T97" s="252" t="s">
        <v>68</v>
      </c>
      <c r="U97" s="264" t="s">
        <v>64</v>
      </c>
      <c r="V97" s="252" t="s">
        <v>64</v>
      </c>
      <c r="W97" s="252" t="s">
        <v>64</v>
      </c>
      <c r="X97" s="252" t="s">
        <v>65</v>
      </c>
      <c r="Y97" s="252" t="s">
        <v>65</v>
      </c>
      <c r="Z97" s="278" t="s">
        <v>64</v>
      </c>
      <c r="AA97" s="252" t="s">
        <v>78</v>
      </c>
      <c r="AB97" s="252" t="s">
        <v>65</v>
      </c>
      <c r="AC97" s="252" t="s">
        <v>65</v>
      </c>
      <c r="AD97" s="252" t="s">
        <v>65</v>
      </c>
      <c r="AE97" s="252" t="s">
        <v>64</v>
      </c>
      <c r="AF97" s="252" t="s">
        <v>65</v>
      </c>
      <c r="AG97" s="264" t="s">
        <v>65</v>
      </c>
      <c r="AH97" s="252" t="s">
        <v>64</v>
      </c>
      <c r="AI97" s="252" t="s">
        <v>65</v>
      </c>
      <c r="AJ97" s="268" t="s">
        <v>64</v>
      </c>
      <c r="AK97" s="252" t="s">
        <v>64</v>
      </c>
      <c r="AL97" s="252" t="s">
        <v>64</v>
      </c>
      <c r="AM97" s="252" t="s">
        <v>65</v>
      </c>
      <c r="AN97" s="269" t="s">
        <v>64</v>
      </c>
      <c r="AO97" s="252" t="s">
        <v>64</v>
      </c>
      <c r="AP97" s="252" t="s">
        <v>65</v>
      </c>
      <c r="AQ97" s="252" t="s">
        <v>68</v>
      </c>
      <c r="AR97" s="268" t="s">
        <v>64</v>
      </c>
      <c r="AS97" s="252" t="s">
        <v>65</v>
      </c>
      <c r="AT97" s="252" t="s">
        <v>79</v>
      </c>
      <c r="AU97" s="252" t="s">
        <v>65</v>
      </c>
      <c r="AV97" s="252" t="s">
        <v>65</v>
      </c>
      <c r="AW97" s="252" t="s">
        <v>65</v>
      </c>
      <c r="AX97" s="269" t="s">
        <v>64</v>
      </c>
      <c r="AY97" s="252" t="s">
        <v>65</v>
      </c>
      <c r="AZ97" s="252"/>
      <c r="BA97" s="268" t="s">
        <v>65</v>
      </c>
      <c r="BB97" s="252" t="s">
        <v>64</v>
      </c>
      <c r="BC97" s="252"/>
      <c r="BD97" s="269" t="s">
        <v>64</v>
      </c>
      <c r="BE97" s="327" t="s">
        <v>65</v>
      </c>
      <c r="BF97" s="327" t="s">
        <v>65</v>
      </c>
    </row>
    <row r="98" spans="1:58" s="297" customFormat="1" x14ac:dyDescent="0.3">
      <c r="A98" s="304">
        <v>91</v>
      </c>
      <c r="B98" s="248" t="s">
        <v>315</v>
      </c>
      <c r="C98" s="248" t="s">
        <v>316</v>
      </c>
      <c r="D98" s="248" t="s">
        <v>62</v>
      </c>
      <c r="E98" s="290" t="s">
        <v>105</v>
      </c>
      <c r="F98" s="262" t="s">
        <v>64</v>
      </c>
      <c r="G98" s="252" t="s">
        <v>64</v>
      </c>
      <c r="H98" s="250" t="s">
        <v>65</v>
      </c>
      <c r="I98" s="278" t="s">
        <v>64</v>
      </c>
      <c r="J98" s="252" t="s">
        <v>64</v>
      </c>
      <c r="K98" s="252" t="s">
        <v>64</v>
      </c>
      <c r="L98" s="250" t="s">
        <v>65</v>
      </c>
      <c r="M98" s="264" t="s">
        <v>64</v>
      </c>
      <c r="N98" s="252" t="s">
        <v>64</v>
      </c>
      <c r="O98" s="250" t="s">
        <v>64</v>
      </c>
      <c r="P98" s="278" t="s">
        <v>64</v>
      </c>
      <c r="Q98" s="262" t="s">
        <v>64</v>
      </c>
      <c r="R98" s="252" t="s">
        <v>64</v>
      </c>
      <c r="S98" s="252" t="s">
        <v>65</v>
      </c>
      <c r="T98" s="252" t="s">
        <v>68</v>
      </c>
      <c r="U98" s="264" t="s">
        <v>64</v>
      </c>
      <c r="V98" s="252" t="s">
        <v>64</v>
      </c>
      <c r="W98" s="252" t="s">
        <v>64</v>
      </c>
      <c r="X98" s="252" t="s">
        <v>64</v>
      </c>
      <c r="Y98" s="252" t="s">
        <v>65</v>
      </c>
      <c r="Z98" s="278" t="s">
        <v>64</v>
      </c>
      <c r="AA98" s="252" t="s">
        <v>57</v>
      </c>
      <c r="AB98" s="252" t="s">
        <v>64</v>
      </c>
      <c r="AC98" s="252" t="s">
        <v>64</v>
      </c>
      <c r="AD98" s="252" t="s">
        <v>64</v>
      </c>
      <c r="AE98" s="252" t="s">
        <v>64</v>
      </c>
      <c r="AF98" s="252" t="s">
        <v>57</v>
      </c>
      <c r="AG98" s="264" t="s">
        <v>64</v>
      </c>
      <c r="AH98" s="262" t="s">
        <v>64</v>
      </c>
      <c r="AI98" s="252" t="s">
        <v>64</v>
      </c>
      <c r="AJ98" s="268" t="s">
        <v>64</v>
      </c>
      <c r="AK98" s="262" t="s">
        <v>65</v>
      </c>
      <c r="AL98" s="252" t="s">
        <v>65</v>
      </c>
      <c r="AM98" s="252" t="s">
        <v>65</v>
      </c>
      <c r="AN98" s="269" t="s">
        <v>64</v>
      </c>
      <c r="AO98" s="262" t="s">
        <v>64</v>
      </c>
      <c r="AP98" s="252" t="s">
        <v>65</v>
      </c>
      <c r="AQ98" s="252"/>
      <c r="AR98" s="268" t="s">
        <v>64</v>
      </c>
      <c r="AS98" s="262" t="s">
        <v>73</v>
      </c>
      <c r="AT98" s="252" t="s">
        <v>64</v>
      </c>
      <c r="AU98" s="252" t="s">
        <v>64</v>
      </c>
      <c r="AV98" s="252" t="s">
        <v>65</v>
      </c>
      <c r="AW98" s="252" t="s">
        <v>65</v>
      </c>
      <c r="AX98" s="269" t="s">
        <v>64</v>
      </c>
      <c r="AY98" s="262" t="s">
        <v>65</v>
      </c>
      <c r="AZ98" s="252"/>
      <c r="BA98" s="268" t="s">
        <v>65</v>
      </c>
      <c r="BB98" s="262" t="s">
        <v>64</v>
      </c>
      <c r="BC98" s="252"/>
      <c r="BD98" s="269" t="s">
        <v>64</v>
      </c>
      <c r="BE98" s="327" t="s">
        <v>65</v>
      </c>
      <c r="BF98" s="327" t="s">
        <v>65</v>
      </c>
    </row>
    <row r="99" spans="1:58" s="297" customFormat="1" x14ac:dyDescent="0.3">
      <c r="A99" s="304">
        <v>92</v>
      </c>
      <c r="B99" s="248" t="s">
        <v>317</v>
      </c>
      <c r="C99" s="248" t="s">
        <v>318</v>
      </c>
      <c r="D99" s="248" t="s">
        <v>62</v>
      </c>
      <c r="E99" s="290" t="s">
        <v>63</v>
      </c>
      <c r="F99" s="262" t="s">
        <v>64</v>
      </c>
      <c r="G99" s="252" t="s">
        <v>65</v>
      </c>
      <c r="H99" s="250" t="s">
        <v>64</v>
      </c>
      <c r="I99" s="278" t="s">
        <v>64</v>
      </c>
      <c r="J99" s="252" t="s">
        <v>64</v>
      </c>
      <c r="K99" s="252" t="s">
        <v>66</v>
      </c>
      <c r="L99" s="250" t="s">
        <v>65</v>
      </c>
      <c r="M99" s="264" t="s">
        <v>64</v>
      </c>
      <c r="N99" s="252" t="s">
        <v>64</v>
      </c>
      <c r="O99" s="250" t="s">
        <v>65</v>
      </c>
      <c r="P99" s="278" t="s">
        <v>64</v>
      </c>
      <c r="Q99" s="262" t="s">
        <v>64</v>
      </c>
      <c r="R99" s="252" t="s">
        <v>65</v>
      </c>
      <c r="S99" s="252" t="s">
        <v>65</v>
      </c>
      <c r="T99" s="252" t="s">
        <v>67</v>
      </c>
      <c r="U99" s="264" t="s">
        <v>64</v>
      </c>
      <c r="V99" s="252" t="s">
        <v>64</v>
      </c>
      <c r="W99" s="252" t="s">
        <v>64</v>
      </c>
      <c r="X99" s="252" t="s">
        <v>64</v>
      </c>
      <c r="Y99" s="252" t="s">
        <v>65</v>
      </c>
      <c r="Z99" s="278" t="s">
        <v>64</v>
      </c>
      <c r="AA99" s="252" t="s">
        <v>57</v>
      </c>
      <c r="AB99" s="252" t="s">
        <v>64</v>
      </c>
      <c r="AC99" s="252" t="s">
        <v>65</v>
      </c>
      <c r="AD99" s="252" t="s">
        <v>64</v>
      </c>
      <c r="AE99" s="252" t="s">
        <v>65</v>
      </c>
      <c r="AF99" s="252" t="s">
        <v>57</v>
      </c>
      <c r="AG99" s="264" t="s">
        <v>64</v>
      </c>
      <c r="AH99" s="262" t="s">
        <v>64</v>
      </c>
      <c r="AI99" s="252" t="s">
        <v>64</v>
      </c>
      <c r="AJ99" s="268" t="s">
        <v>64</v>
      </c>
      <c r="AK99" s="262" t="s">
        <v>64</v>
      </c>
      <c r="AL99" s="252" t="s">
        <v>64</v>
      </c>
      <c r="AM99" s="252" t="s">
        <v>65</v>
      </c>
      <c r="AN99" s="269" t="s">
        <v>64</v>
      </c>
      <c r="AO99" s="262" t="s">
        <v>64</v>
      </c>
      <c r="AP99" s="252" t="s">
        <v>64</v>
      </c>
      <c r="AQ99" s="252"/>
      <c r="AR99" s="268" t="s">
        <v>64</v>
      </c>
      <c r="AS99" s="262" t="s">
        <v>65</v>
      </c>
      <c r="AT99" s="252" t="s">
        <v>65</v>
      </c>
      <c r="AU99" s="252" t="s">
        <v>65</v>
      </c>
      <c r="AV99" s="252" t="s">
        <v>65</v>
      </c>
      <c r="AW99" s="252" t="s">
        <v>65</v>
      </c>
      <c r="AX99" s="269" t="s">
        <v>65</v>
      </c>
      <c r="AY99" s="262" t="s">
        <v>65</v>
      </c>
      <c r="AZ99" s="252"/>
      <c r="BA99" s="268" t="s">
        <v>65</v>
      </c>
      <c r="BB99" s="262" t="s">
        <v>64</v>
      </c>
      <c r="BC99" s="252"/>
      <c r="BD99" s="269" t="s">
        <v>64</v>
      </c>
      <c r="BE99" s="327" t="s">
        <v>64</v>
      </c>
      <c r="BF99" s="327" t="s">
        <v>65</v>
      </c>
    </row>
    <row r="100" spans="1:58" s="297" customFormat="1" x14ac:dyDescent="0.3">
      <c r="A100" s="304">
        <v>93</v>
      </c>
      <c r="B100" s="248" t="s">
        <v>319</v>
      </c>
      <c r="C100" s="248" t="s">
        <v>320</v>
      </c>
      <c r="D100" s="248" t="s">
        <v>71</v>
      </c>
      <c r="E100" s="290" t="s">
        <v>72</v>
      </c>
      <c r="F100" s="262" t="s">
        <v>64</v>
      </c>
      <c r="G100" s="252" t="s">
        <v>64</v>
      </c>
      <c r="H100" s="250" t="s">
        <v>65</v>
      </c>
      <c r="I100" s="278" t="s">
        <v>64</v>
      </c>
      <c r="J100" s="252" t="s">
        <v>64</v>
      </c>
      <c r="K100" s="252" t="s">
        <v>64</v>
      </c>
      <c r="L100" s="250" t="s">
        <v>65</v>
      </c>
      <c r="M100" s="264" t="s">
        <v>64</v>
      </c>
      <c r="N100" s="252" t="s">
        <v>64</v>
      </c>
      <c r="O100" s="250" t="s">
        <v>64</v>
      </c>
      <c r="P100" s="278" t="s">
        <v>64</v>
      </c>
      <c r="Q100" s="262" t="s">
        <v>64</v>
      </c>
      <c r="R100" s="252" t="s">
        <v>64</v>
      </c>
      <c r="S100" s="252" t="s">
        <v>65</v>
      </c>
      <c r="T100" s="252" t="s">
        <v>68</v>
      </c>
      <c r="U100" s="264" t="s">
        <v>64</v>
      </c>
      <c r="V100" s="252" t="s">
        <v>64</v>
      </c>
      <c r="W100" s="252" t="s">
        <v>64</v>
      </c>
      <c r="X100" s="252" t="s">
        <v>64</v>
      </c>
      <c r="Y100" s="252" t="s">
        <v>65</v>
      </c>
      <c r="Z100" s="278" t="s">
        <v>64</v>
      </c>
      <c r="AA100" s="252" t="s">
        <v>57</v>
      </c>
      <c r="AB100" s="252" t="s">
        <v>64</v>
      </c>
      <c r="AC100" s="252" t="s">
        <v>64</v>
      </c>
      <c r="AD100" s="252" t="s">
        <v>64</v>
      </c>
      <c r="AE100" s="252" t="s">
        <v>64</v>
      </c>
      <c r="AF100" s="252" t="s">
        <v>57</v>
      </c>
      <c r="AG100" s="264" t="s">
        <v>64</v>
      </c>
      <c r="AH100" s="262" t="s">
        <v>64</v>
      </c>
      <c r="AI100" s="252" t="s">
        <v>64</v>
      </c>
      <c r="AJ100" s="268" t="s">
        <v>64</v>
      </c>
      <c r="AK100" s="262" t="s">
        <v>64</v>
      </c>
      <c r="AL100" s="252" t="s">
        <v>64</v>
      </c>
      <c r="AM100" s="252" t="s">
        <v>65</v>
      </c>
      <c r="AN100" s="269" t="s">
        <v>64</v>
      </c>
      <c r="AO100" s="262" t="s">
        <v>64</v>
      </c>
      <c r="AP100" s="252" t="s">
        <v>65</v>
      </c>
      <c r="AQ100" s="252"/>
      <c r="AR100" s="268" t="s">
        <v>64</v>
      </c>
      <c r="AS100" s="262" t="s">
        <v>73</v>
      </c>
      <c r="AT100" s="252" t="s">
        <v>64</v>
      </c>
      <c r="AU100" s="252" t="s">
        <v>64</v>
      </c>
      <c r="AV100" s="252" t="s">
        <v>65</v>
      </c>
      <c r="AW100" s="252" t="s">
        <v>65</v>
      </c>
      <c r="AX100" s="269" t="s">
        <v>64</v>
      </c>
      <c r="AY100" s="262" t="s">
        <v>65</v>
      </c>
      <c r="AZ100" s="252"/>
      <c r="BA100" s="268" t="s">
        <v>65</v>
      </c>
      <c r="BB100" s="262" t="s">
        <v>64</v>
      </c>
      <c r="BC100" s="252"/>
      <c r="BD100" s="269" t="s">
        <v>64</v>
      </c>
      <c r="BE100" s="327" t="s">
        <v>64</v>
      </c>
      <c r="BF100" s="327" t="s">
        <v>65</v>
      </c>
    </row>
    <row r="101" spans="1:58" s="297" customFormat="1" x14ac:dyDescent="0.3">
      <c r="A101" s="304">
        <v>94</v>
      </c>
      <c r="B101" s="248" t="s">
        <v>321</v>
      </c>
      <c r="C101" s="248" t="s">
        <v>322</v>
      </c>
      <c r="D101" s="248" t="s">
        <v>126</v>
      </c>
      <c r="E101" s="290" t="s">
        <v>77</v>
      </c>
      <c r="F101" s="262" t="s">
        <v>64</v>
      </c>
      <c r="G101" s="252" t="s">
        <v>65</v>
      </c>
      <c r="H101" s="250" t="s">
        <v>65</v>
      </c>
      <c r="I101" s="278" t="s">
        <v>64</v>
      </c>
      <c r="J101" s="252" t="s">
        <v>64</v>
      </c>
      <c r="K101" s="252" t="s">
        <v>66</v>
      </c>
      <c r="L101" s="250" t="s">
        <v>65</v>
      </c>
      <c r="M101" s="264" t="s">
        <v>64</v>
      </c>
      <c r="N101" s="252" t="s">
        <v>64</v>
      </c>
      <c r="O101" s="250" t="s">
        <v>65</v>
      </c>
      <c r="P101" s="278" t="s">
        <v>64</v>
      </c>
      <c r="Q101" s="262" t="s">
        <v>64</v>
      </c>
      <c r="R101" s="252" t="s">
        <v>64</v>
      </c>
      <c r="S101" s="252" t="s">
        <v>64</v>
      </c>
      <c r="T101" s="252" t="s">
        <v>68</v>
      </c>
      <c r="U101" s="264" t="s">
        <v>64</v>
      </c>
      <c r="V101" s="252" t="s">
        <v>64</v>
      </c>
      <c r="W101" s="252" t="s">
        <v>64</v>
      </c>
      <c r="X101" s="252" t="s">
        <v>65</v>
      </c>
      <c r="Y101" s="252" t="s">
        <v>65</v>
      </c>
      <c r="Z101" s="278" t="s">
        <v>64</v>
      </c>
      <c r="AA101" s="252" t="s">
        <v>78</v>
      </c>
      <c r="AB101" s="252" t="s">
        <v>65</v>
      </c>
      <c r="AC101" s="252" t="s">
        <v>65</v>
      </c>
      <c r="AD101" s="252" t="s">
        <v>65</v>
      </c>
      <c r="AE101" s="252" t="s">
        <v>64</v>
      </c>
      <c r="AF101" s="252" t="s">
        <v>65</v>
      </c>
      <c r="AG101" s="264" t="s">
        <v>65</v>
      </c>
      <c r="AH101" s="252" t="s">
        <v>64</v>
      </c>
      <c r="AI101" s="252" t="s">
        <v>65</v>
      </c>
      <c r="AJ101" s="268" t="s">
        <v>64</v>
      </c>
      <c r="AK101" s="252" t="s">
        <v>64</v>
      </c>
      <c r="AL101" s="252" t="s">
        <v>64</v>
      </c>
      <c r="AM101" s="252" t="s">
        <v>65</v>
      </c>
      <c r="AN101" s="269" t="s">
        <v>64</v>
      </c>
      <c r="AO101" s="252" t="s">
        <v>64</v>
      </c>
      <c r="AP101" s="252" t="s">
        <v>65</v>
      </c>
      <c r="AQ101" s="252" t="s">
        <v>68</v>
      </c>
      <c r="AR101" s="268" t="s">
        <v>64</v>
      </c>
      <c r="AS101" s="252" t="s">
        <v>65</v>
      </c>
      <c r="AT101" s="252" t="s">
        <v>79</v>
      </c>
      <c r="AU101" s="252" t="s">
        <v>65</v>
      </c>
      <c r="AV101" s="252" t="s">
        <v>65</v>
      </c>
      <c r="AW101" s="252" t="s">
        <v>65</v>
      </c>
      <c r="AX101" s="269" t="s">
        <v>64</v>
      </c>
      <c r="AY101" s="252" t="s">
        <v>65</v>
      </c>
      <c r="AZ101" s="252"/>
      <c r="BA101" s="268" t="s">
        <v>65</v>
      </c>
      <c r="BB101" s="252" t="s">
        <v>64</v>
      </c>
      <c r="BC101" s="252"/>
      <c r="BD101" s="269" t="s">
        <v>64</v>
      </c>
      <c r="BE101" s="327" t="s">
        <v>65</v>
      </c>
      <c r="BF101" s="327" t="s">
        <v>65</v>
      </c>
    </row>
    <row r="102" spans="1:58" s="297" customFormat="1" x14ac:dyDescent="0.3">
      <c r="A102" s="304">
        <v>95</v>
      </c>
      <c r="B102" s="248" t="s">
        <v>323</v>
      </c>
      <c r="C102" s="248" t="s">
        <v>324</v>
      </c>
      <c r="D102" s="248" t="s">
        <v>76</v>
      </c>
      <c r="E102" s="290" t="s">
        <v>91</v>
      </c>
      <c r="F102" s="262" t="s">
        <v>64</v>
      </c>
      <c r="G102" s="252" t="s">
        <v>64</v>
      </c>
      <c r="H102" s="250" t="s">
        <v>65</v>
      </c>
      <c r="I102" s="278" t="s">
        <v>64</v>
      </c>
      <c r="J102" s="252" t="s">
        <v>64</v>
      </c>
      <c r="K102" s="252" t="s">
        <v>65</v>
      </c>
      <c r="L102" s="250" t="s">
        <v>65</v>
      </c>
      <c r="M102" s="264" t="s">
        <v>64</v>
      </c>
      <c r="N102" s="252" t="s">
        <v>64</v>
      </c>
      <c r="O102" s="250" t="s">
        <v>65</v>
      </c>
      <c r="P102" s="278" t="s">
        <v>64</v>
      </c>
      <c r="Q102" s="262" t="s">
        <v>64</v>
      </c>
      <c r="R102" s="252" t="s">
        <v>64</v>
      </c>
      <c r="S102" s="252" t="s">
        <v>64</v>
      </c>
      <c r="T102" s="252" t="s">
        <v>68</v>
      </c>
      <c r="U102" s="264" t="s">
        <v>64</v>
      </c>
      <c r="V102" s="252" t="s">
        <v>64</v>
      </c>
      <c r="W102" s="252" t="s">
        <v>64</v>
      </c>
      <c r="X102" s="252" t="s">
        <v>65</v>
      </c>
      <c r="Y102" s="252" t="s">
        <v>65</v>
      </c>
      <c r="Z102" s="278" t="s">
        <v>64</v>
      </c>
      <c r="AA102" s="252" t="s">
        <v>78</v>
      </c>
      <c r="AB102" s="252" t="s">
        <v>64</v>
      </c>
      <c r="AC102" s="252" t="s">
        <v>64</v>
      </c>
      <c r="AD102" s="252" t="s">
        <v>64</v>
      </c>
      <c r="AE102" s="252" t="s">
        <v>64</v>
      </c>
      <c r="AF102" s="252" t="s">
        <v>65</v>
      </c>
      <c r="AG102" s="264" t="s">
        <v>64</v>
      </c>
      <c r="AH102" s="252" t="s">
        <v>64</v>
      </c>
      <c r="AI102" s="252" t="s">
        <v>64</v>
      </c>
      <c r="AJ102" s="268" t="s">
        <v>64</v>
      </c>
      <c r="AK102" s="252" t="s">
        <v>64</v>
      </c>
      <c r="AL102" s="252" t="s">
        <v>64</v>
      </c>
      <c r="AM102" s="252" t="s">
        <v>65</v>
      </c>
      <c r="AN102" s="269" t="s">
        <v>64</v>
      </c>
      <c r="AO102" s="252" t="s">
        <v>64</v>
      </c>
      <c r="AP102" s="252" t="s">
        <v>64</v>
      </c>
      <c r="AQ102" s="252"/>
      <c r="AR102" s="268" t="s">
        <v>64</v>
      </c>
      <c r="AS102" s="252" t="s">
        <v>79</v>
      </c>
      <c r="AT102" s="252" t="s">
        <v>65</v>
      </c>
      <c r="AU102" s="252" t="s">
        <v>65</v>
      </c>
      <c r="AV102" s="252" t="s">
        <v>65</v>
      </c>
      <c r="AW102" s="252" t="s">
        <v>65</v>
      </c>
      <c r="AX102" s="269" t="s">
        <v>64</v>
      </c>
      <c r="AY102" s="252" t="s">
        <v>65</v>
      </c>
      <c r="AZ102" s="252"/>
      <c r="BA102" s="268" t="s">
        <v>65</v>
      </c>
      <c r="BB102" s="252" t="s">
        <v>64</v>
      </c>
      <c r="BC102" s="252"/>
      <c r="BD102" s="269" t="s">
        <v>64</v>
      </c>
      <c r="BE102" s="327" t="s">
        <v>65</v>
      </c>
      <c r="BF102" s="327" t="s">
        <v>65</v>
      </c>
    </row>
    <row r="103" spans="1:58" s="297" customFormat="1" x14ac:dyDescent="0.3">
      <c r="A103" s="304">
        <v>96</v>
      </c>
      <c r="B103" s="248" t="s">
        <v>325</v>
      </c>
      <c r="C103" s="248" t="s">
        <v>326</v>
      </c>
      <c r="D103" s="248" t="s">
        <v>76</v>
      </c>
      <c r="E103" s="290" t="s">
        <v>91</v>
      </c>
      <c r="F103" s="262" t="s">
        <v>64</v>
      </c>
      <c r="G103" s="252" t="s">
        <v>64</v>
      </c>
      <c r="H103" s="250" t="s">
        <v>65</v>
      </c>
      <c r="I103" s="278" t="s">
        <v>64</v>
      </c>
      <c r="J103" s="252" t="s">
        <v>64</v>
      </c>
      <c r="K103" s="252" t="s">
        <v>65</v>
      </c>
      <c r="L103" s="250" t="s">
        <v>65</v>
      </c>
      <c r="M103" s="264" t="s">
        <v>64</v>
      </c>
      <c r="N103" s="252" t="s">
        <v>64</v>
      </c>
      <c r="O103" s="250" t="s">
        <v>65</v>
      </c>
      <c r="P103" s="278" t="s">
        <v>64</v>
      </c>
      <c r="Q103" s="262" t="s">
        <v>64</v>
      </c>
      <c r="R103" s="252" t="s">
        <v>64</v>
      </c>
      <c r="S103" s="252" t="s">
        <v>64</v>
      </c>
      <c r="T103" s="252" t="s">
        <v>68</v>
      </c>
      <c r="U103" s="264" t="s">
        <v>64</v>
      </c>
      <c r="V103" s="252" t="s">
        <v>64</v>
      </c>
      <c r="W103" s="252" t="s">
        <v>64</v>
      </c>
      <c r="X103" s="252" t="s">
        <v>65</v>
      </c>
      <c r="Y103" s="252" t="s">
        <v>65</v>
      </c>
      <c r="Z103" s="278" t="s">
        <v>64</v>
      </c>
      <c r="AA103" s="252" t="s">
        <v>78</v>
      </c>
      <c r="AB103" s="252" t="s">
        <v>64</v>
      </c>
      <c r="AC103" s="252" t="s">
        <v>64</v>
      </c>
      <c r="AD103" s="252" t="s">
        <v>64</v>
      </c>
      <c r="AE103" s="252" t="s">
        <v>64</v>
      </c>
      <c r="AF103" s="252" t="s">
        <v>65</v>
      </c>
      <c r="AG103" s="264" t="s">
        <v>64</v>
      </c>
      <c r="AH103" s="252" t="s">
        <v>64</v>
      </c>
      <c r="AI103" s="252" t="s">
        <v>64</v>
      </c>
      <c r="AJ103" s="268" t="s">
        <v>64</v>
      </c>
      <c r="AK103" s="252" t="s">
        <v>64</v>
      </c>
      <c r="AL103" s="252" t="s">
        <v>64</v>
      </c>
      <c r="AM103" s="252" t="s">
        <v>65</v>
      </c>
      <c r="AN103" s="269" t="s">
        <v>64</v>
      </c>
      <c r="AO103" s="252" t="s">
        <v>64</v>
      </c>
      <c r="AP103" s="252" t="s">
        <v>64</v>
      </c>
      <c r="AQ103" s="252"/>
      <c r="AR103" s="268" t="s">
        <v>64</v>
      </c>
      <c r="AS103" s="252" t="s">
        <v>79</v>
      </c>
      <c r="AT103" s="252" t="s">
        <v>65</v>
      </c>
      <c r="AU103" s="252" t="s">
        <v>65</v>
      </c>
      <c r="AV103" s="252" t="s">
        <v>65</v>
      </c>
      <c r="AW103" s="252" t="s">
        <v>65</v>
      </c>
      <c r="AX103" s="269" t="s">
        <v>64</v>
      </c>
      <c r="AY103" s="252" t="s">
        <v>65</v>
      </c>
      <c r="AZ103" s="252"/>
      <c r="BA103" s="268" t="s">
        <v>65</v>
      </c>
      <c r="BB103" s="252" t="s">
        <v>64</v>
      </c>
      <c r="BC103" s="252"/>
      <c r="BD103" s="269" t="s">
        <v>64</v>
      </c>
      <c r="BE103" s="327" t="s">
        <v>65</v>
      </c>
      <c r="BF103" s="327" t="s">
        <v>65</v>
      </c>
    </row>
    <row r="104" spans="1:58" s="297" customFormat="1" x14ac:dyDescent="0.3">
      <c r="A104" s="304">
        <v>97</v>
      </c>
      <c r="B104" s="248" t="s">
        <v>327</v>
      </c>
      <c r="C104" s="248" t="s">
        <v>328</v>
      </c>
      <c r="D104" s="248" t="s">
        <v>76</v>
      </c>
      <c r="E104" s="290" t="s">
        <v>77</v>
      </c>
      <c r="F104" s="262" t="s">
        <v>64</v>
      </c>
      <c r="G104" s="252" t="s">
        <v>65</v>
      </c>
      <c r="H104" s="250" t="s">
        <v>65</v>
      </c>
      <c r="I104" s="278" t="s">
        <v>64</v>
      </c>
      <c r="J104" s="252" t="s">
        <v>64</v>
      </c>
      <c r="K104" s="252" t="s">
        <v>66</v>
      </c>
      <c r="L104" s="250" t="s">
        <v>65</v>
      </c>
      <c r="M104" s="264" t="s">
        <v>64</v>
      </c>
      <c r="N104" s="252" t="s">
        <v>64</v>
      </c>
      <c r="O104" s="250" t="s">
        <v>65</v>
      </c>
      <c r="P104" s="278" t="s">
        <v>64</v>
      </c>
      <c r="Q104" s="262" t="s">
        <v>64</v>
      </c>
      <c r="R104" s="252" t="s">
        <v>64</v>
      </c>
      <c r="S104" s="252" t="s">
        <v>64</v>
      </c>
      <c r="T104" s="252" t="s">
        <v>68</v>
      </c>
      <c r="U104" s="264" t="s">
        <v>64</v>
      </c>
      <c r="V104" s="252" t="s">
        <v>64</v>
      </c>
      <c r="W104" s="252" t="s">
        <v>64</v>
      </c>
      <c r="X104" s="252" t="s">
        <v>65</v>
      </c>
      <c r="Y104" s="252" t="s">
        <v>65</v>
      </c>
      <c r="Z104" s="278" t="s">
        <v>64</v>
      </c>
      <c r="AA104" s="252" t="s">
        <v>78</v>
      </c>
      <c r="AB104" s="252" t="s">
        <v>65</v>
      </c>
      <c r="AC104" s="252" t="s">
        <v>65</v>
      </c>
      <c r="AD104" s="252" t="s">
        <v>65</v>
      </c>
      <c r="AE104" s="252" t="s">
        <v>64</v>
      </c>
      <c r="AF104" s="252" t="s">
        <v>65</v>
      </c>
      <c r="AG104" s="264" t="s">
        <v>65</v>
      </c>
      <c r="AH104" s="252" t="s">
        <v>64</v>
      </c>
      <c r="AI104" s="252" t="s">
        <v>65</v>
      </c>
      <c r="AJ104" s="268" t="s">
        <v>64</v>
      </c>
      <c r="AK104" s="252" t="s">
        <v>64</v>
      </c>
      <c r="AL104" s="252" t="s">
        <v>64</v>
      </c>
      <c r="AM104" s="252" t="s">
        <v>65</v>
      </c>
      <c r="AN104" s="269" t="s">
        <v>64</v>
      </c>
      <c r="AO104" s="252" t="s">
        <v>64</v>
      </c>
      <c r="AP104" s="252" t="s">
        <v>65</v>
      </c>
      <c r="AQ104" s="252" t="s">
        <v>68</v>
      </c>
      <c r="AR104" s="268" t="s">
        <v>64</v>
      </c>
      <c r="AS104" s="252" t="s">
        <v>65</v>
      </c>
      <c r="AT104" s="252" t="s">
        <v>79</v>
      </c>
      <c r="AU104" s="252" t="s">
        <v>65</v>
      </c>
      <c r="AV104" s="252" t="s">
        <v>65</v>
      </c>
      <c r="AW104" s="252" t="s">
        <v>65</v>
      </c>
      <c r="AX104" s="269" t="s">
        <v>64</v>
      </c>
      <c r="AY104" s="252" t="s">
        <v>65</v>
      </c>
      <c r="AZ104" s="252"/>
      <c r="BA104" s="268" t="s">
        <v>65</v>
      </c>
      <c r="BB104" s="252" t="s">
        <v>64</v>
      </c>
      <c r="BC104" s="252"/>
      <c r="BD104" s="269" t="s">
        <v>64</v>
      </c>
      <c r="BE104" s="327" t="s">
        <v>65</v>
      </c>
      <c r="BF104" s="327" t="s">
        <v>65</v>
      </c>
    </row>
    <row r="105" spans="1:58" s="297" customFormat="1" x14ac:dyDescent="0.3">
      <c r="A105" s="304">
        <v>98</v>
      </c>
      <c r="B105" s="248" t="s">
        <v>329</v>
      </c>
      <c r="C105" s="248" t="s">
        <v>330</v>
      </c>
      <c r="D105" s="248" t="s">
        <v>71</v>
      </c>
      <c r="E105" s="290" t="s">
        <v>331</v>
      </c>
      <c r="F105" s="262" t="s">
        <v>64</v>
      </c>
      <c r="G105" s="252" t="s">
        <v>65</v>
      </c>
      <c r="H105" s="250" t="s">
        <v>65</v>
      </c>
      <c r="I105" s="278" t="s">
        <v>64</v>
      </c>
      <c r="J105" s="252" t="s">
        <v>64</v>
      </c>
      <c r="K105" s="252" t="s">
        <v>65</v>
      </c>
      <c r="L105" s="252" t="s">
        <v>65</v>
      </c>
      <c r="M105" s="264" t="s">
        <v>64</v>
      </c>
      <c r="N105" s="252" t="s">
        <v>64</v>
      </c>
      <c r="O105" s="250" t="s">
        <v>65</v>
      </c>
      <c r="P105" s="278" t="s">
        <v>64</v>
      </c>
      <c r="Q105" s="252" t="s">
        <v>64</v>
      </c>
      <c r="R105" s="252" t="s">
        <v>65</v>
      </c>
      <c r="S105" s="252" t="s">
        <v>65</v>
      </c>
      <c r="T105" s="252" t="s">
        <v>68</v>
      </c>
      <c r="U105" s="264" t="s">
        <v>64</v>
      </c>
      <c r="V105" s="252" t="s">
        <v>64</v>
      </c>
      <c r="W105" s="252" t="s">
        <v>65</v>
      </c>
      <c r="X105" s="252" t="s">
        <v>64</v>
      </c>
      <c r="Y105" s="252" t="s">
        <v>65</v>
      </c>
      <c r="Z105" s="278" t="s">
        <v>64</v>
      </c>
      <c r="AA105" s="252" t="s">
        <v>78</v>
      </c>
      <c r="AB105" s="252" t="s">
        <v>65</v>
      </c>
      <c r="AC105" s="252" t="s">
        <v>64</v>
      </c>
      <c r="AD105" s="252" t="s">
        <v>64</v>
      </c>
      <c r="AE105" s="252" t="s">
        <v>64</v>
      </c>
      <c r="AF105" s="252" t="s">
        <v>65</v>
      </c>
      <c r="AG105" s="264" t="s">
        <v>64</v>
      </c>
      <c r="AH105" s="252" t="s">
        <v>64</v>
      </c>
      <c r="AI105" s="252" t="s">
        <v>65</v>
      </c>
      <c r="AJ105" s="268" t="s">
        <v>64</v>
      </c>
      <c r="AK105" s="252" t="s">
        <v>64</v>
      </c>
      <c r="AL105" s="252" t="s">
        <v>64</v>
      </c>
      <c r="AM105" s="252" t="s">
        <v>65</v>
      </c>
      <c r="AN105" s="269" t="s">
        <v>64</v>
      </c>
      <c r="AO105" s="252" t="s">
        <v>65</v>
      </c>
      <c r="AP105" s="252" t="s">
        <v>65</v>
      </c>
      <c r="AQ105" s="252" t="s">
        <v>65</v>
      </c>
      <c r="AR105" s="268" t="s">
        <v>64</v>
      </c>
      <c r="AS105" s="252" t="s">
        <v>332</v>
      </c>
      <c r="AT105" s="252" t="s">
        <v>333</v>
      </c>
      <c r="AU105" s="252" t="s">
        <v>334</v>
      </c>
      <c r="AV105" s="252" t="s">
        <v>65</v>
      </c>
      <c r="AW105" s="252" t="s">
        <v>65</v>
      </c>
      <c r="AX105" s="269" t="s">
        <v>64</v>
      </c>
      <c r="AY105" s="252" t="s">
        <v>65</v>
      </c>
      <c r="AZ105" s="252"/>
      <c r="BA105" s="268" t="s">
        <v>65</v>
      </c>
      <c r="BB105" s="252" t="s">
        <v>64</v>
      </c>
      <c r="BC105" s="252"/>
      <c r="BD105" s="269" t="s">
        <v>64</v>
      </c>
      <c r="BE105" s="327" t="s">
        <v>64</v>
      </c>
      <c r="BF105" s="327" t="s">
        <v>65</v>
      </c>
    </row>
    <row r="106" spans="1:58" s="297" customFormat="1" x14ac:dyDescent="0.3">
      <c r="A106" s="304">
        <v>99</v>
      </c>
      <c r="B106" s="248" t="s">
        <v>335</v>
      </c>
      <c r="C106" s="248" t="s">
        <v>336</v>
      </c>
      <c r="D106" s="248" t="s">
        <v>71</v>
      </c>
      <c r="E106" s="290" t="s">
        <v>286</v>
      </c>
      <c r="F106" s="262" t="s">
        <v>64</v>
      </c>
      <c r="G106" s="252" t="s">
        <v>64</v>
      </c>
      <c r="H106" s="250" t="s">
        <v>65</v>
      </c>
      <c r="I106" s="278" t="s">
        <v>64</v>
      </c>
      <c r="J106" s="252" t="s">
        <v>64</v>
      </c>
      <c r="K106" s="252" t="s">
        <v>64</v>
      </c>
      <c r="L106" s="250" t="s">
        <v>65</v>
      </c>
      <c r="M106" s="264" t="s">
        <v>64</v>
      </c>
      <c r="N106" s="252" t="s">
        <v>64</v>
      </c>
      <c r="O106" s="250" t="s">
        <v>65</v>
      </c>
      <c r="P106" s="278" t="s">
        <v>64</v>
      </c>
      <c r="Q106" s="262" t="s">
        <v>64</v>
      </c>
      <c r="R106" s="252" t="s">
        <v>64</v>
      </c>
      <c r="S106" s="252" t="s">
        <v>64</v>
      </c>
      <c r="T106" s="252" t="s">
        <v>68</v>
      </c>
      <c r="U106" s="264" t="s">
        <v>64</v>
      </c>
      <c r="V106" s="252" t="s">
        <v>64</v>
      </c>
      <c r="W106" s="252" t="s">
        <v>65</v>
      </c>
      <c r="X106" s="252" t="s">
        <v>64</v>
      </c>
      <c r="Y106" s="252" t="s">
        <v>65</v>
      </c>
      <c r="Z106" s="278" t="s">
        <v>64</v>
      </c>
      <c r="AA106" s="252" t="s">
        <v>78</v>
      </c>
      <c r="AB106" s="252" t="s">
        <v>65</v>
      </c>
      <c r="AC106" s="252" t="s">
        <v>64</v>
      </c>
      <c r="AD106" s="252" t="s">
        <v>64</v>
      </c>
      <c r="AE106" s="252" t="s">
        <v>64</v>
      </c>
      <c r="AF106" s="250" t="s">
        <v>65</v>
      </c>
      <c r="AG106" s="264" t="s">
        <v>64</v>
      </c>
      <c r="AH106" s="252" t="s">
        <v>64</v>
      </c>
      <c r="AI106" s="252" t="s">
        <v>64</v>
      </c>
      <c r="AJ106" s="268" t="s">
        <v>64</v>
      </c>
      <c r="AK106" s="252" t="s">
        <v>64</v>
      </c>
      <c r="AL106" s="252" t="s">
        <v>64</v>
      </c>
      <c r="AM106" s="252" t="s">
        <v>65</v>
      </c>
      <c r="AN106" s="269" t="s">
        <v>64</v>
      </c>
      <c r="AO106" s="252" t="s">
        <v>64</v>
      </c>
      <c r="AP106" s="252" t="s">
        <v>65</v>
      </c>
      <c r="AQ106" s="252"/>
      <c r="AR106" s="268" t="s">
        <v>64</v>
      </c>
      <c r="AS106" s="252" t="s">
        <v>65</v>
      </c>
      <c r="AT106" s="252" t="s">
        <v>64</v>
      </c>
      <c r="AU106" s="252" t="s">
        <v>64</v>
      </c>
      <c r="AV106" s="252" t="s">
        <v>65</v>
      </c>
      <c r="AW106" s="252" t="s">
        <v>65</v>
      </c>
      <c r="AX106" s="269" t="s">
        <v>64</v>
      </c>
      <c r="AY106" s="252" t="s">
        <v>65</v>
      </c>
      <c r="AZ106" s="252"/>
      <c r="BA106" s="268" t="s">
        <v>65</v>
      </c>
      <c r="BB106" s="252" t="s">
        <v>64</v>
      </c>
      <c r="BC106" s="252"/>
      <c r="BD106" s="269" t="s">
        <v>64</v>
      </c>
      <c r="BE106" s="327" t="s">
        <v>65</v>
      </c>
      <c r="BF106" s="327" t="s">
        <v>65</v>
      </c>
    </row>
    <row r="107" spans="1:58" s="297" customFormat="1" x14ac:dyDescent="0.3">
      <c r="A107" s="304">
        <v>100</v>
      </c>
      <c r="B107" s="248" t="s">
        <v>337</v>
      </c>
      <c r="C107" s="248" t="s">
        <v>338</v>
      </c>
      <c r="D107" s="248" t="s">
        <v>71</v>
      </c>
      <c r="E107" s="290" t="s">
        <v>339</v>
      </c>
      <c r="F107" s="262" t="s">
        <v>64</v>
      </c>
      <c r="G107" s="252" t="s">
        <v>64</v>
      </c>
      <c r="H107" s="250" t="s">
        <v>64</v>
      </c>
      <c r="I107" s="278" t="s">
        <v>64</v>
      </c>
      <c r="J107" s="252" t="s">
        <v>64</v>
      </c>
      <c r="K107" s="252" t="s">
        <v>65</v>
      </c>
      <c r="L107" s="250" t="s">
        <v>65</v>
      </c>
      <c r="M107" s="264" t="s">
        <v>64</v>
      </c>
      <c r="N107" s="252" t="s">
        <v>64</v>
      </c>
      <c r="O107" s="250" t="s">
        <v>64</v>
      </c>
      <c r="P107" s="278" t="s">
        <v>64</v>
      </c>
      <c r="Q107" s="266" t="s">
        <v>64</v>
      </c>
      <c r="R107" s="251" t="s">
        <v>65</v>
      </c>
      <c r="S107" s="251" t="s">
        <v>64</v>
      </c>
      <c r="T107" s="251" t="s">
        <v>68</v>
      </c>
      <c r="U107" s="264" t="s">
        <v>64</v>
      </c>
      <c r="V107" s="252" t="s">
        <v>64</v>
      </c>
      <c r="W107" s="252" t="s">
        <v>64</v>
      </c>
      <c r="X107" s="252" t="s">
        <v>64</v>
      </c>
      <c r="Y107" s="252" t="s">
        <v>65</v>
      </c>
      <c r="Z107" s="278" t="s">
        <v>64</v>
      </c>
      <c r="AA107" s="252" t="s">
        <v>57</v>
      </c>
      <c r="AB107" s="252" t="s">
        <v>64</v>
      </c>
      <c r="AC107" s="252" t="s">
        <v>64</v>
      </c>
      <c r="AD107" s="252" t="s">
        <v>64</v>
      </c>
      <c r="AE107" s="252" t="s">
        <v>65</v>
      </c>
      <c r="AF107" s="252" t="s">
        <v>65</v>
      </c>
      <c r="AG107" s="264" t="s">
        <v>64</v>
      </c>
      <c r="AH107" s="262" t="s">
        <v>64</v>
      </c>
      <c r="AI107" s="250" t="s">
        <v>65</v>
      </c>
      <c r="AJ107" s="268" t="s">
        <v>64</v>
      </c>
      <c r="AK107" s="262" t="s">
        <v>64</v>
      </c>
      <c r="AL107" s="252" t="s">
        <v>65</v>
      </c>
      <c r="AM107" s="252" t="s">
        <v>65</v>
      </c>
      <c r="AN107" s="269" t="s">
        <v>64</v>
      </c>
      <c r="AO107" s="262" t="s">
        <v>64</v>
      </c>
      <c r="AP107" s="252" t="s">
        <v>65</v>
      </c>
      <c r="AQ107" s="252" t="s">
        <v>64</v>
      </c>
      <c r="AR107" s="268" t="s">
        <v>64</v>
      </c>
      <c r="AS107" s="262" t="s">
        <v>65</v>
      </c>
      <c r="AT107" s="252" t="s">
        <v>65</v>
      </c>
      <c r="AU107" s="252" t="s">
        <v>340</v>
      </c>
      <c r="AV107" s="252" t="s">
        <v>65</v>
      </c>
      <c r="AW107" s="252" t="s">
        <v>65</v>
      </c>
      <c r="AX107" s="269" t="s">
        <v>64</v>
      </c>
      <c r="AY107" s="262" t="s">
        <v>65</v>
      </c>
      <c r="AZ107" s="252"/>
      <c r="BA107" s="268" t="s">
        <v>65</v>
      </c>
      <c r="BB107" s="262" t="s">
        <v>64</v>
      </c>
      <c r="BC107" s="252"/>
      <c r="BD107" s="269" t="s">
        <v>64</v>
      </c>
      <c r="BE107" s="327" t="s">
        <v>64</v>
      </c>
      <c r="BF107" s="327" t="s">
        <v>64</v>
      </c>
    </row>
    <row r="108" spans="1:58" s="297" customFormat="1" x14ac:dyDescent="0.3">
      <c r="A108" s="304">
        <v>101</v>
      </c>
      <c r="B108" s="248" t="s">
        <v>341</v>
      </c>
      <c r="C108" s="248" t="s">
        <v>342</v>
      </c>
      <c r="D108" s="248" t="s">
        <v>71</v>
      </c>
      <c r="E108" s="290" t="s">
        <v>72</v>
      </c>
      <c r="F108" s="262" t="s">
        <v>64</v>
      </c>
      <c r="G108" s="252" t="s">
        <v>64</v>
      </c>
      <c r="H108" s="250" t="s">
        <v>65</v>
      </c>
      <c r="I108" s="278" t="s">
        <v>64</v>
      </c>
      <c r="J108" s="252" t="s">
        <v>64</v>
      </c>
      <c r="K108" s="252" t="s">
        <v>64</v>
      </c>
      <c r="L108" s="250" t="s">
        <v>65</v>
      </c>
      <c r="M108" s="264" t="s">
        <v>64</v>
      </c>
      <c r="N108" s="252" t="s">
        <v>64</v>
      </c>
      <c r="O108" s="250" t="s">
        <v>64</v>
      </c>
      <c r="P108" s="278" t="s">
        <v>64</v>
      </c>
      <c r="Q108" s="262" t="s">
        <v>64</v>
      </c>
      <c r="R108" s="252" t="s">
        <v>64</v>
      </c>
      <c r="S108" s="252" t="s">
        <v>65</v>
      </c>
      <c r="T108" s="252" t="s">
        <v>68</v>
      </c>
      <c r="U108" s="264" t="s">
        <v>64</v>
      </c>
      <c r="V108" s="252" t="s">
        <v>64</v>
      </c>
      <c r="W108" s="252" t="s">
        <v>64</v>
      </c>
      <c r="X108" s="252" t="s">
        <v>64</v>
      </c>
      <c r="Y108" s="252" t="s">
        <v>65</v>
      </c>
      <c r="Z108" s="278" t="s">
        <v>64</v>
      </c>
      <c r="AA108" s="252" t="s">
        <v>57</v>
      </c>
      <c r="AB108" s="252" t="s">
        <v>64</v>
      </c>
      <c r="AC108" s="252" t="s">
        <v>64</v>
      </c>
      <c r="AD108" s="252" t="s">
        <v>64</v>
      </c>
      <c r="AE108" s="252" t="s">
        <v>64</v>
      </c>
      <c r="AF108" s="252" t="s">
        <v>57</v>
      </c>
      <c r="AG108" s="264" t="s">
        <v>64</v>
      </c>
      <c r="AH108" s="262" t="s">
        <v>64</v>
      </c>
      <c r="AI108" s="252" t="s">
        <v>64</v>
      </c>
      <c r="AJ108" s="268" t="s">
        <v>64</v>
      </c>
      <c r="AK108" s="262" t="s">
        <v>64</v>
      </c>
      <c r="AL108" s="252" t="s">
        <v>64</v>
      </c>
      <c r="AM108" s="252" t="s">
        <v>65</v>
      </c>
      <c r="AN108" s="269" t="s">
        <v>64</v>
      </c>
      <c r="AO108" s="262" t="s">
        <v>64</v>
      </c>
      <c r="AP108" s="252" t="s">
        <v>65</v>
      </c>
      <c r="AQ108" s="252"/>
      <c r="AR108" s="268" t="s">
        <v>64</v>
      </c>
      <c r="AS108" s="262" t="s">
        <v>73</v>
      </c>
      <c r="AT108" s="252" t="s">
        <v>64</v>
      </c>
      <c r="AU108" s="252" t="s">
        <v>64</v>
      </c>
      <c r="AV108" s="252" t="s">
        <v>65</v>
      </c>
      <c r="AW108" s="252" t="s">
        <v>65</v>
      </c>
      <c r="AX108" s="269" t="s">
        <v>64</v>
      </c>
      <c r="AY108" s="262" t="s">
        <v>65</v>
      </c>
      <c r="AZ108" s="252"/>
      <c r="BA108" s="268" t="s">
        <v>65</v>
      </c>
      <c r="BB108" s="262" t="s">
        <v>64</v>
      </c>
      <c r="BC108" s="252"/>
      <c r="BD108" s="269" t="s">
        <v>64</v>
      </c>
      <c r="BE108" s="327" t="s">
        <v>64</v>
      </c>
      <c r="BF108" s="327" t="s">
        <v>65</v>
      </c>
    </row>
    <row r="109" spans="1:58" s="297" customFormat="1" x14ac:dyDescent="0.3">
      <c r="A109" s="304">
        <v>102</v>
      </c>
      <c r="B109" s="248" t="s">
        <v>343</v>
      </c>
      <c r="C109" s="248" t="s">
        <v>344</v>
      </c>
      <c r="D109" s="248" t="s">
        <v>76</v>
      </c>
      <c r="E109" s="290" t="s">
        <v>91</v>
      </c>
      <c r="F109" s="262" t="s">
        <v>64</v>
      </c>
      <c r="G109" s="252" t="s">
        <v>64</v>
      </c>
      <c r="H109" s="250" t="s">
        <v>65</v>
      </c>
      <c r="I109" s="278" t="s">
        <v>64</v>
      </c>
      <c r="J109" s="252" t="s">
        <v>64</v>
      </c>
      <c r="K109" s="252" t="s">
        <v>65</v>
      </c>
      <c r="L109" s="250" t="s">
        <v>65</v>
      </c>
      <c r="M109" s="264" t="s">
        <v>64</v>
      </c>
      <c r="N109" s="252" t="s">
        <v>64</v>
      </c>
      <c r="O109" s="250" t="s">
        <v>65</v>
      </c>
      <c r="P109" s="278" t="s">
        <v>64</v>
      </c>
      <c r="Q109" s="262" t="s">
        <v>64</v>
      </c>
      <c r="R109" s="252" t="s">
        <v>64</v>
      </c>
      <c r="S109" s="252" t="s">
        <v>64</v>
      </c>
      <c r="T109" s="252" t="s">
        <v>68</v>
      </c>
      <c r="U109" s="264" t="s">
        <v>64</v>
      </c>
      <c r="V109" s="252" t="s">
        <v>64</v>
      </c>
      <c r="W109" s="252" t="s">
        <v>64</v>
      </c>
      <c r="X109" s="252" t="s">
        <v>65</v>
      </c>
      <c r="Y109" s="252" t="s">
        <v>65</v>
      </c>
      <c r="Z109" s="278" t="s">
        <v>64</v>
      </c>
      <c r="AA109" s="252" t="s">
        <v>78</v>
      </c>
      <c r="AB109" s="252" t="s">
        <v>64</v>
      </c>
      <c r="AC109" s="252" t="s">
        <v>64</v>
      </c>
      <c r="AD109" s="252" t="s">
        <v>64</v>
      </c>
      <c r="AE109" s="252" t="s">
        <v>64</v>
      </c>
      <c r="AF109" s="252" t="s">
        <v>65</v>
      </c>
      <c r="AG109" s="264" t="s">
        <v>64</v>
      </c>
      <c r="AH109" s="252" t="s">
        <v>64</v>
      </c>
      <c r="AI109" s="252" t="s">
        <v>64</v>
      </c>
      <c r="AJ109" s="268" t="s">
        <v>64</v>
      </c>
      <c r="AK109" s="252" t="s">
        <v>64</v>
      </c>
      <c r="AL109" s="252" t="s">
        <v>64</v>
      </c>
      <c r="AM109" s="252" t="s">
        <v>65</v>
      </c>
      <c r="AN109" s="269" t="s">
        <v>64</v>
      </c>
      <c r="AO109" s="252" t="s">
        <v>64</v>
      </c>
      <c r="AP109" s="252" t="s">
        <v>64</v>
      </c>
      <c r="AQ109" s="252"/>
      <c r="AR109" s="268" t="s">
        <v>64</v>
      </c>
      <c r="AS109" s="252" t="s">
        <v>79</v>
      </c>
      <c r="AT109" s="252" t="s">
        <v>65</v>
      </c>
      <c r="AU109" s="252" t="s">
        <v>65</v>
      </c>
      <c r="AV109" s="252" t="s">
        <v>65</v>
      </c>
      <c r="AW109" s="252" t="s">
        <v>65</v>
      </c>
      <c r="AX109" s="269" t="s">
        <v>64</v>
      </c>
      <c r="AY109" s="252" t="s">
        <v>65</v>
      </c>
      <c r="AZ109" s="252"/>
      <c r="BA109" s="268" t="s">
        <v>65</v>
      </c>
      <c r="BB109" s="252" t="s">
        <v>64</v>
      </c>
      <c r="BC109" s="252"/>
      <c r="BD109" s="269" t="s">
        <v>64</v>
      </c>
      <c r="BE109" s="327" t="s">
        <v>65</v>
      </c>
      <c r="BF109" s="327" t="s">
        <v>65</v>
      </c>
    </row>
    <row r="110" spans="1:58" s="297" customFormat="1" x14ac:dyDescent="0.3">
      <c r="A110" s="304">
        <v>103</v>
      </c>
      <c r="B110" s="248" t="s">
        <v>345</v>
      </c>
      <c r="C110" s="248" t="s">
        <v>346</v>
      </c>
      <c r="D110" s="248" t="s">
        <v>76</v>
      </c>
      <c r="E110" s="290" t="s">
        <v>91</v>
      </c>
      <c r="F110" s="262" t="s">
        <v>64</v>
      </c>
      <c r="G110" s="252" t="s">
        <v>64</v>
      </c>
      <c r="H110" s="250" t="s">
        <v>65</v>
      </c>
      <c r="I110" s="278" t="s">
        <v>64</v>
      </c>
      <c r="J110" s="252" t="s">
        <v>64</v>
      </c>
      <c r="K110" s="252" t="s">
        <v>65</v>
      </c>
      <c r="L110" s="250" t="s">
        <v>65</v>
      </c>
      <c r="M110" s="264" t="s">
        <v>64</v>
      </c>
      <c r="N110" s="252" t="s">
        <v>64</v>
      </c>
      <c r="O110" s="250" t="s">
        <v>65</v>
      </c>
      <c r="P110" s="278" t="s">
        <v>64</v>
      </c>
      <c r="Q110" s="262" t="s">
        <v>64</v>
      </c>
      <c r="R110" s="252" t="s">
        <v>64</v>
      </c>
      <c r="S110" s="252" t="s">
        <v>64</v>
      </c>
      <c r="T110" s="252" t="s">
        <v>68</v>
      </c>
      <c r="U110" s="264" t="s">
        <v>64</v>
      </c>
      <c r="V110" s="252" t="s">
        <v>64</v>
      </c>
      <c r="W110" s="252" t="s">
        <v>64</v>
      </c>
      <c r="X110" s="252" t="s">
        <v>65</v>
      </c>
      <c r="Y110" s="252" t="s">
        <v>65</v>
      </c>
      <c r="Z110" s="278" t="s">
        <v>64</v>
      </c>
      <c r="AA110" s="252" t="s">
        <v>78</v>
      </c>
      <c r="AB110" s="252" t="s">
        <v>64</v>
      </c>
      <c r="AC110" s="252" t="s">
        <v>64</v>
      </c>
      <c r="AD110" s="252" t="s">
        <v>64</v>
      </c>
      <c r="AE110" s="252" t="s">
        <v>64</v>
      </c>
      <c r="AF110" s="252" t="s">
        <v>65</v>
      </c>
      <c r="AG110" s="264" t="s">
        <v>64</v>
      </c>
      <c r="AH110" s="252" t="s">
        <v>64</v>
      </c>
      <c r="AI110" s="252" t="s">
        <v>64</v>
      </c>
      <c r="AJ110" s="268" t="s">
        <v>64</v>
      </c>
      <c r="AK110" s="252" t="s">
        <v>64</v>
      </c>
      <c r="AL110" s="252" t="s">
        <v>64</v>
      </c>
      <c r="AM110" s="252" t="s">
        <v>65</v>
      </c>
      <c r="AN110" s="269" t="s">
        <v>64</v>
      </c>
      <c r="AO110" s="252" t="s">
        <v>64</v>
      </c>
      <c r="AP110" s="252" t="s">
        <v>64</v>
      </c>
      <c r="AQ110" s="252"/>
      <c r="AR110" s="268" t="s">
        <v>64</v>
      </c>
      <c r="AS110" s="252" t="s">
        <v>79</v>
      </c>
      <c r="AT110" s="252" t="s">
        <v>65</v>
      </c>
      <c r="AU110" s="252" t="s">
        <v>65</v>
      </c>
      <c r="AV110" s="252" t="s">
        <v>65</v>
      </c>
      <c r="AW110" s="252" t="s">
        <v>65</v>
      </c>
      <c r="AX110" s="269" t="s">
        <v>64</v>
      </c>
      <c r="AY110" s="252" t="s">
        <v>65</v>
      </c>
      <c r="AZ110" s="252"/>
      <c r="BA110" s="268" t="s">
        <v>65</v>
      </c>
      <c r="BB110" s="252" t="s">
        <v>64</v>
      </c>
      <c r="BC110" s="252"/>
      <c r="BD110" s="269" t="s">
        <v>64</v>
      </c>
      <c r="BE110" s="327" t="s">
        <v>65</v>
      </c>
      <c r="BF110" s="327" t="s">
        <v>65</v>
      </c>
    </row>
    <row r="111" spans="1:58" s="297" customFormat="1" x14ac:dyDescent="0.3">
      <c r="A111" s="304">
        <v>104</v>
      </c>
      <c r="B111" s="248" t="s">
        <v>347</v>
      </c>
      <c r="C111" s="248" t="s">
        <v>348</v>
      </c>
      <c r="D111" s="248" t="s">
        <v>62</v>
      </c>
      <c r="E111" s="290" t="s">
        <v>63</v>
      </c>
      <c r="F111" s="262" t="s">
        <v>64</v>
      </c>
      <c r="G111" s="252" t="s">
        <v>65</v>
      </c>
      <c r="H111" s="250" t="s">
        <v>64</v>
      </c>
      <c r="I111" s="278" t="s">
        <v>64</v>
      </c>
      <c r="J111" s="252" t="s">
        <v>64</v>
      </c>
      <c r="K111" s="252" t="s">
        <v>66</v>
      </c>
      <c r="L111" s="250" t="s">
        <v>65</v>
      </c>
      <c r="M111" s="264" t="s">
        <v>64</v>
      </c>
      <c r="N111" s="252" t="s">
        <v>64</v>
      </c>
      <c r="O111" s="250" t="s">
        <v>65</v>
      </c>
      <c r="P111" s="278" t="s">
        <v>64</v>
      </c>
      <c r="Q111" s="262" t="s">
        <v>64</v>
      </c>
      <c r="R111" s="252" t="s">
        <v>65</v>
      </c>
      <c r="S111" s="252" t="s">
        <v>65</v>
      </c>
      <c r="T111" s="252" t="s">
        <v>67</v>
      </c>
      <c r="U111" s="264" t="s">
        <v>64</v>
      </c>
      <c r="V111" s="252" t="s">
        <v>64</v>
      </c>
      <c r="W111" s="252" t="s">
        <v>64</v>
      </c>
      <c r="X111" s="252" t="s">
        <v>64</v>
      </c>
      <c r="Y111" s="252" t="s">
        <v>65</v>
      </c>
      <c r="Z111" s="278" t="s">
        <v>64</v>
      </c>
      <c r="AA111" s="252" t="s">
        <v>57</v>
      </c>
      <c r="AB111" s="252" t="s">
        <v>64</v>
      </c>
      <c r="AC111" s="252" t="s">
        <v>65</v>
      </c>
      <c r="AD111" s="252" t="s">
        <v>64</v>
      </c>
      <c r="AE111" s="252" t="s">
        <v>65</v>
      </c>
      <c r="AF111" s="252" t="s">
        <v>57</v>
      </c>
      <c r="AG111" s="264" t="s">
        <v>64</v>
      </c>
      <c r="AH111" s="262" t="s">
        <v>64</v>
      </c>
      <c r="AI111" s="252" t="s">
        <v>64</v>
      </c>
      <c r="AJ111" s="268" t="s">
        <v>64</v>
      </c>
      <c r="AK111" s="262" t="s">
        <v>64</v>
      </c>
      <c r="AL111" s="252" t="s">
        <v>64</v>
      </c>
      <c r="AM111" s="252" t="s">
        <v>65</v>
      </c>
      <c r="AN111" s="269" t="s">
        <v>64</v>
      </c>
      <c r="AO111" s="262" t="s">
        <v>64</v>
      </c>
      <c r="AP111" s="252" t="s">
        <v>64</v>
      </c>
      <c r="AQ111" s="252"/>
      <c r="AR111" s="268" t="s">
        <v>64</v>
      </c>
      <c r="AS111" s="262" t="s">
        <v>65</v>
      </c>
      <c r="AT111" s="252" t="s">
        <v>65</v>
      </c>
      <c r="AU111" s="252" t="s">
        <v>65</v>
      </c>
      <c r="AV111" s="252" t="s">
        <v>65</v>
      </c>
      <c r="AW111" s="252" t="s">
        <v>65</v>
      </c>
      <c r="AX111" s="269" t="s">
        <v>65</v>
      </c>
      <c r="AY111" s="262" t="s">
        <v>65</v>
      </c>
      <c r="AZ111" s="252"/>
      <c r="BA111" s="268" t="s">
        <v>65</v>
      </c>
      <c r="BB111" s="262" t="s">
        <v>64</v>
      </c>
      <c r="BC111" s="252"/>
      <c r="BD111" s="269" t="s">
        <v>64</v>
      </c>
      <c r="BE111" s="327" t="s">
        <v>64</v>
      </c>
      <c r="BF111" s="327" t="s">
        <v>65</v>
      </c>
    </row>
    <row r="112" spans="1:58" s="297" customFormat="1" x14ac:dyDescent="0.3">
      <c r="A112" s="304">
        <v>105</v>
      </c>
      <c r="B112" s="248" t="s">
        <v>349</v>
      </c>
      <c r="C112" s="248" t="s">
        <v>350</v>
      </c>
      <c r="D112" s="248" t="s">
        <v>76</v>
      </c>
      <c r="E112" s="290" t="s">
        <v>91</v>
      </c>
      <c r="F112" s="262" t="s">
        <v>64</v>
      </c>
      <c r="G112" s="252" t="s">
        <v>64</v>
      </c>
      <c r="H112" s="250" t="s">
        <v>65</v>
      </c>
      <c r="I112" s="278" t="s">
        <v>64</v>
      </c>
      <c r="J112" s="252" t="s">
        <v>64</v>
      </c>
      <c r="K112" s="252" t="s">
        <v>65</v>
      </c>
      <c r="L112" s="250" t="s">
        <v>65</v>
      </c>
      <c r="M112" s="264" t="s">
        <v>64</v>
      </c>
      <c r="N112" s="252" t="s">
        <v>64</v>
      </c>
      <c r="O112" s="250" t="s">
        <v>65</v>
      </c>
      <c r="P112" s="278" t="s">
        <v>64</v>
      </c>
      <c r="Q112" s="262" t="s">
        <v>64</v>
      </c>
      <c r="R112" s="252" t="s">
        <v>64</v>
      </c>
      <c r="S112" s="252" t="s">
        <v>64</v>
      </c>
      <c r="T112" s="252" t="s">
        <v>68</v>
      </c>
      <c r="U112" s="264" t="s">
        <v>64</v>
      </c>
      <c r="V112" s="252" t="s">
        <v>64</v>
      </c>
      <c r="W112" s="252" t="s">
        <v>64</v>
      </c>
      <c r="X112" s="252" t="s">
        <v>65</v>
      </c>
      <c r="Y112" s="252" t="s">
        <v>65</v>
      </c>
      <c r="Z112" s="278" t="s">
        <v>64</v>
      </c>
      <c r="AA112" s="252" t="s">
        <v>78</v>
      </c>
      <c r="AB112" s="252" t="s">
        <v>64</v>
      </c>
      <c r="AC112" s="252" t="s">
        <v>64</v>
      </c>
      <c r="AD112" s="252" t="s">
        <v>64</v>
      </c>
      <c r="AE112" s="252" t="s">
        <v>64</v>
      </c>
      <c r="AF112" s="252" t="s">
        <v>65</v>
      </c>
      <c r="AG112" s="264" t="s">
        <v>64</v>
      </c>
      <c r="AH112" s="252" t="s">
        <v>64</v>
      </c>
      <c r="AI112" s="252" t="s">
        <v>64</v>
      </c>
      <c r="AJ112" s="268" t="s">
        <v>64</v>
      </c>
      <c r="AK112" s="252" t="s">
        <v>64</v>
      </c>
      <c r="AL112" s="252" t="s">
        <v>64</v>
      </c>
      <c r="AM112" s="252" t="s">
        <v>65</v>
      </c>
      <c r="AN112" s="269" t="s">
        <v>64</v>
      </c>
      <c r="AO112" s="252" t="s">
        <v>64</v>
      </c>
      <c r="AP112" s="252" t="s">
        <v>64</v>
      </c>
      <c r="AQ112" s="252"/>
      <c r="AR112" s="268" t="s">
        <v>64</v>
      </c>
      <c r="AS112" s="252" t="s">
        <v>79</v>
      </c>
      <c r="AT112" s="252" t="s">
        <v>65</v>
      </c>
      <c r="AU112" s="252" t="s">
        <v>65</v>
      </c>
      <c r="AV112" s="252" t="s">
        <v>65</v>
      </c>
      <c r="AW112" s="252" t="s">
        <v>65</v>
      </c>
      <c r="AX112" s="269" t="s">
        <v>64</v>
      </c>
      <c r="AY112" s="252" t="s">
        <v>65</v>
      </c>
      <c r="AZ112" s="252"/>
      <c r="BA112" s="268" t="s">
        <v>65</v>
      </c>
      <c r="BB112" s="252" t="s">
        <v>64</v>
      </c>
      <c r="BC112" s="252"/>
      <c r="BD112" s="269" t="s">
        <v>64</v>
      </c>
      <c r="BE112" s="327" t="s">
        <v>65</v>
      </c>
      <c r="BF112" s="327" t="s">
        <v>65</v>
      </c>
    </row>
    <row r="113" spans="1:58" s="297" customFormat="1" x14ac:dyDescent="0.3">
      <c r="A113" s="304">
        <v>106</v>
      </c>
      <c r="B113" s="248" t="s">
        <v>351</v>
      </c>
      <c r="C113" s="248" t="s">
        <v>352</v>
      </c>
      <c r="D113" s="248" t="s">
        <v>71</v>
      </c>
      <c r="E113" s="290" t="s">
        <v>353</v>
      </c>
      <c r="F113" s="262" t="s">
        <v>64</v>
      </c>
      <c r="G113" s="252" t="s">
        <v>64</v>
      </c>
      <c r="H113" s="250" t="s">
        <v>65</v>
      </c>
      <c r="I113" s="278" t="s">
        <v>64</v>
      </c>
      <c r="J113" s="252" t="s">
        <v>64</v>
      </c>
      <c r="K113" s="252" t="s">
        <v>64</v>
      </c>
      <c r="L113" s="250" t="s">
        <v>65</v>
      </c>
      <c r="M113" s="264" t="s">
        <v>64</v>
      </c>
      <c r="N113" s="252" t="s">
        <v>64</v>
      </c>
      <c r="O113" s="250" t="s">
        <v>65</v>
      </c>
      <c r="P113" s="278" t="s">
        <v>64</v>
      </c>
      <c r="Q113" s="262" t="s">
        <v>64</v>
      </c>
      <c r="R113" s="252" t="s">
        <v>64</v>
      </c>
      <c r="S113" s="252" t="s">
        <v>64</v>
      </c>
      <c r="T113" s="252" t="s">
        <v>68</v>
      </c>
      <c r="U113" s="264" t="s">
        <v>64</v>
      </c>
      <c r="V113" s="252" t="s">
        <v>65</v>
      </c>
      <c r="W113" s="252" t="s">
        <v>65</v>
      </c>
      <c r="X113" s="252" t="s">
        <v>65</v>
      </c>
      <c r="Y113" s="252" t="s">
        <v>65</v>
      </c>
      <c r="Z113" s="278" t="s">
        <v>65</v>
      </c>
      <c r="AA113" s="252" t="s">
        <v>78</v>
      </c>
      <c r="AB113" s="252" t="s">
        <v>65</v>
      </c>
      <c r="AC113" s="252" t="s">
        <v>64</v>
      </c>
      <c r="AD113" s="252" t="s">
        <v>64</v>
      </c>
      <c r="AE113" s="252" t="s">
        <v>64</v>
      </c>
      <c r="AF113" s="250" t="s">
        <v>65</v>
      </c>
      <c r="AG113" s="264" t="s">
        <v>64</v>
      </c>
      <c r="AH113" s="252" t="s">
        <v>64</v>
      </c>
      <c r="AI113" s="252" t="s">
        <v>64</v>
      </c>
      <c r="AJ113" s="268" t="s">
        <v>64</v>
      </c>
      <c r="AK113" s="252" t="s">
        <v>64</v>
      </c>
      <c r="AL113" s="252" t="s">
        <v>64</v>
      </c>
      <c r="AM113" s="252" t="s">
        <v>65</v>
      </c>
      <c r="AN113" s="269" t="s">
        <v>64</v>
      </c>
      <c r="AO113" s="252" t="s">
        <v>64</v>
      </c>
      <c r="AP113" s="252" t="s">
        <v>65</v>
      </c>
      <c r="AQ113" s="252"/>
      <c r="AR113" s="268" t="s">
        <v>64</v>
      </c>
      <c r="AS113" s="252" t="s">
        <v>65</v>
      </c>
      <c r="AT113" s="252" t="s">
        <v>64</v>
      </c>
      <c r="AU113" s="252" t="s">
        <v>64</v>
      </c>
      <c r="AV113" s="252" t="s">
        <v>65</v>
      </c>
      <c r="AW113" s="252" t="s">
        <v>65</v>
      </c>
      <c r="AX113" s="269" t="s">
        <v>64</v>
      </c>
      <c r="AY113" s="252" t="s">
        <v>65</v>
      </c>
      <c r="AZ113" s="252"/>
      <c r="BA113" s="268" t="s">
        <v>65</v>
      </c>
      <c r="BB113" s="252" t="s">
        <v>64</v>
      </c>
      <c r="BC113" s="252"/>
      <c r="BD113" s="269" t="s">
        <v>64</v>
      </c>
      <c r="BE113" s="327" t="s">
        <v>65</v>
      </c>
      <c r="BF113" s="327" t="s">
        <v>65</v>
      </c>
    </row>
    <row r="114" spans="1:58" s="297" customFormat="1" x14ac:dyDescent="0.3">
      <c r="A114" s="309">
        <v>107</v>
      </c>
      <c r="B114" s="254" t="s">
        <v>354</v>
      </c>
      <c r="C114" s="254" t="s">
        <v>355</v>
      </c>
      <c r="D114" s="254" t="s">
        <v>82</v>
      </c>
      <c r="E114" s="306" t="s">
        <v>83</v>
      </c>
      <c r="F114" s="262" t="s">
        <v>64</v>
      </c>
      <c r="G114" s="252" t="s">
        <v>65</v>
      </c>
      <c r="H114" s="250" t="s">
        <v>64</v>
      </c>
      <c r="I114" s="278" t="s">
        <v>64</v>
      </c>
      <c r="J114" s="252" t="s">
        <v>64</v>
      </c>
      <c r="K114" s="252" t="s">
        <v>64</v>
      </c>
      <c r="L114" s="250" t="s">
        <v>64</v>
      </c>
      <c r="M114" s="264" t="s">
        <v>64</v>
      </c>
      <c r="N114" s="252" t="s">
        <v>64</v>
      </c>
      <c r="O114" s="250" t="s">
        <v>65</v>
      </c>
      <c r="P114" s="278" t="s">
        <v>64</v>
      </c>
      <c r="Q114" s="252" t="s">
        <v>64</v>
      </c>
      <c r="R114" s="252" t="s">
        <v>64</v>
      </c>
      <c r="S114" s="252" t="s">
        <v>65</v>
      </c>
      <c r="T114" s="252" t="s">
        <v>67</v>
      </c>
      <c r="U114" s="264" t="s">
        <v>64</v>
      </c>
      <c r="V114" s="252" t="s">
        <v>64</v>
      </c>
      <c r="W114" s="252" t="s">
        <v>64</v>
      </c>
      <c r="X114" s="252" t="s">
        <v>64</v>
      </c>
      <c r="Y114" s="252" t="s">
        <v>65</v>
      </c>
      <c r="Z114" s="278" t="s">
        <v>64</v>
      </c>
      <c r="AA114" s="252" t="s">
        <v>84</v>
      </c>
      <c r="AB114" s="252" t="s">
        <v>64</v>
      </c>
      <c r="AC114" s="252" t="s">
        <v>64</v>
      </c>
      <c r="AD114" s="252" t="s">
        <v>64</v>
      </c>
      <c r="AE114" s="252" t="s">
        <v>64</v>
      </c>
      <c r="AF114" s="252" t="s">
        <v>64</v>
      </c>
      <c r="AG114" s="264" t="s">
        <v>64</v>
      </c>
      <c r="AH114" s="262" t="s">
        <v>64</v>
      </c>
      <c r="AI114" s="252" t="s">
        <v>65</v>
      </c>
      <c r="AJ114" s="268" t="s">
        <v>64</v>
      </c>
      <c r="AK114" s="262" t="s">
        <v>65</v>
      </c>
      <c r="AL114" s="252" t="s">
        <v>65</v>
      </c>
      <c r="AM114" s="252"/>
      <c r="AN114" s="269" t="s">
        <v>64</v>
      </c>
      <c r="AO114" s="262" t="s">
        <v>64</v>
      </c>
      <c r="AP114" s="252" t="s">
        <v>64</v>
      </c>
      <c r="AQ114" s="252"/>
      <c r="AR114" s="268" t="s">
        <v>64</v>
      </c>
      <c r="AS114" s="262" t="s">
        <v>85</v>
      </c>
      <c r="AT114" s="252" t="s">
        <v>65</v>
      </c>
      <c r="AU114" s="252" t="s">
        <v>86</v>
      </c>
      <c r="AV114" s="252" t="s">
        <v>87</v>
      </c>
      <c r="AW114" s="252" t="s">
        <v>88</v>
      </c>
      <c r="AX114" s="269" t="s">
        <v>64</v>
      </c>
      <c r="AY114" s="262" t="s">
        <v>64</v>
      </c>
      <c r="AZ114" s="252"/>
      <c r="BA114" s="268" t="s">
        <v>64</v>
      </c>
      <c r="BB114" s="262" t="s">
        <v>64</v>
      </c>
      <c r="BC114" s="252"/>
      <c r="BD114" s="269" t="s">
        <v>64</v>
      </c>
      <c r="BE114" s="327" t="s">
        <v>65</v>
      </c>
      <c r="BF114" s="327" t="s">
        <v>65</v>
      </c>
    </row>
    <row r="115" spans="1:58" s="297" customFormat="1" x14ac:dyDescent="0.3">
      <c r="A115" s="309">
        <v>59</v>
      </c>
      <c r="B115" s="311" t="s">
        <v>356</v>
      </c>
      <c r="C115" s="311" t="s">
        <v>357</v>
      </c>
      <c r="D115" s="311" t="s">
        <v>93</v>
      </c>
      <c r="E115" s="312" t="s">
        <v>235</v>
      </c>
      <c r="F115" s="252" t="s">
        <v>64</v>
      </c>
      <c r="G115" s="252" t="s">
        <v>64</v>
      </c>
      <c r="H115" s="252" t="s">
        <v>64</v>
      </c>
      <c r="I115" s="279" t="s">
        <v>64</v>
      </c>
      <c r="J115" s="252" t="s">
        <v>64</v>
      </c>
      <c r="K115" s="252" t="s">
        <v>65</v>
      </c>
      <c r="L115" s="252" t="s">
        <v>65</v>
      </c>
      <c r="M115" s="265" t="s">
        <v>64</v>
      </c>
      <c r="N115" s="252" t="s">
        <v>64</v>
      </c>
      <c r="O115" s="252" t="s">
        <v>65</v>
      </c>
      <c r="P115" s="279" t="s">
        <v>64</v>
      </c>
      <c r="Q115" s="252" t="s">
        <v>64</v>
      </c>
      <c r="R115" s="252" t="s">
        <v>64</v>
      </c>
      <c r="S115" s="252" t="s">
        <v>64</v>
      </c>
      <c r="T115" s="252" t="s">
        <v>68</v>
      </c>
      <c r="U115" s="265" t="s">
        <v>64</v>
      </c>
      <c r="V115" s="252" t="s">
        <v>64</v>
      </c>
      <c r="W115" s="252" t="s">
        <v>64</v>
      </c>
      <c r="X115" s="252" t="s">
        <v>64</v>
      </c>
      <c r="Y115" s="252" t="s">
        <v>64</v>
      </c>
      <c r="Z115" s="279" t="s">
        <v>64</v>
      </c>
      <c r="AA115" s="252" t="s">
        <v>78</v>
      </c>
      <c r="AB115" s="252" t="s">
        <v>64</v>
      </c>
      <c r="AC115" s="252" t="s">
        <v>64</v>
      </c>
      <c r="AD115" s="252" t="s">
        <v>64</v>
      </c>
      <c r="AE115" s="252" t="s">
        <v>64</v>
      </c>
      <c r="AF115" s="252" t="s">
        <v>64</v>
      </c>
      <c r="AG115" s="265" t="s">
        <v>64</v>
      </c>
      <c r="AH115" s="252" t="s">
        <v>64</v>
      </c>
      <c r="AI115" s="252" t="s">
        <v>64</v>
      </c>
      <c r="AJ115" s="268" t="s">
        <v>64</v>
      </c>
      <c r="AK115" s="252" t="s">
        <v>65</v>
      </c>
      <c r="AL115" s="252" t="s">
        <v>64</v>
      </c>
      <c r="AM115" s="252" t="s">
        <v>236</v>
      </c>
      <c r="AN115" s="269" t="s">
        <v>64</v>
      </c>
      <c r="AO115" s="252" t="s">
        <v>64</v>
      </c>
      <c r="AP115" s="252" t="s">
        <v>64</v>
      </c>
      <c r="AQ115" s="252" t="s">
        <v>68</v>
      </c>
      <c r="AR115" s="268" t="s">
        <v>64</v>
      </c>
      <c r="AS115" s="252" t="s">
        <v>237</v>
      </c>
      <c r="AT115" s="252" t="s">
        <v>238</v>
      </c>
      <c r="AU115" s="252" t="s">
        <v>65</v>
      </c>
      <c r="AV115" s="252" t="s">
        <v>65</v>
      </c>
      <c r="AW115" s="252" t="s">
        <v>239</v>
      </c>
      <c r="AX115" s="269" t="s">
        <v>64</v>
      </c>
      <c r="AY115" s="252" t="s">
        <v>64</v>
      </c>
      <c r="AZ115" s="252"/>
      <c r="BA115" s="268" t="s">
        <v>64</v>
      </c>
      <c r="BB115" s="252" t="s">
        <v>64</v>
      </c>
      <c r="BC115" s="252"/>
      <c r="BD115" s="269" t="s">
        <v>64</v>
      </c>
      <c r="BE115" s="327" t="s">
        <v>65</v>
      </c>
      <c r="BF115" s="327" t="s">
        <v>65</v>
      </c>
    </row>
    <row r="116" spans="1:58" s="297" customFormat="1" x14ac:dyDescent="0.3">
      <c r="A116" s="304">
        <v>108</v>
      </c>
      <c r="B116" s="248" t="s">
        <v>358</v>
      </c>
      <c r="C116" s="248" t="s">
        <v>359</v>
      </c>
      <c r="D116" s="248" t="s">
        <v>76</v>
      </c>
      <c r="E116" s="290" t="s">
        <v>91</v>
      </c>
      <c r="F116" s="262" t="s">
        <v>64</v>
      </c>
      <c r="G116" s="252" t="s">
        <v>64</v>
      </c>
      <c r="H116" s="250" t="s">
        <v>65</v>
      </c>
      <c r="I116" s="278" t="s">
        <v>64</v>
      </c>
      <c r="J116" s="252" t="s">
        <v>64</v>
      </c>
      <c r="K116" s="252" t="s">
        <v>65</v>
      </c>
      <c r="L116" s="250" t="s">
        <v>65</v>
      </c>
      <c r="M116" s="264" t="s">
        <v>64</v>
      </c>
      <c r="N116" s="252" t="s">
        <v>64</v>
      </c>
      <c r="O116" s="250" t="s">
        <v>65</v>
      </c>
      <c r="P116" s="278" t="s">
        <v>64</v>
      </c>
      <c r="Q116" s="262" t="s">
        <v>64</v>
      </c>
      <c r="R116" s="252" t="s">
        <v>64</v>
      </c>
      <c r="S116" s="252" t="s">
        <v>64</v>
      </c>
      <c r="T116" s="252" t="s">
        <v>68</v>
      </c>
      <c r="U116" s="264" t="s">
        <v>64</v>
      </c>
      <c r="V116" s="252" t="s">
        <v>64</v>
      </c>
      <c r="W116" s="252" t="s">
        <v>64</v>
      </c>
      <c r="X116" s="252" t="s">
        <v>65</v>
      </c>
      <c r="Y116" s="252" t="s">
        <v>65</v>
      </c>
      <c r="Z116" s="278" t="s">
        <v>64</v>
      </c>
      <c r="AA116" s="252" t="s">
        <v>78</v>
      </c>
      <c r="AB116" s="252" t="s">
        <v>64</v>
      </c>
      <c r="AC116" s="252" t="s">
        <v>64</v>
      </c>
      <c r="AD116" s="252" t="s">
        <v>64</v>
      </c>
      <c r="AE116" s="252" t="s">
        <v>64</v>
      </c>
      <c r="AF116" s="252" t="s">
        <v>65</v>
      </c>
      <c r="AG116" s="264" t="s">
        <v>64</v>
      </c>
      <c r="AH116" s="252" t="s">
        <v>64</v>
      </c>
      <c r="AI116" s="252" t="s">
        <v>64</v>
      </c>
      <c r="AJ116" s="268" t="s">
        <v>64</v>
      </c>
      <c r="AK116" s="252" t="s">
        <v>64</v>
      </c>
      <c r="AL116" s="252" t="s">
        <v>64</v>
      </c>
      <c r="AM116" s="252" t="s">
        <v>65</v>
      </c>
      <c r="AN116" s="269" t="s">
        <v>64</v>
      </c>
      <c r="AO116" s="252" t="s">
        <v>64</v>
      </c>
      <c r="AP116" s="252" t="s">
        <v>64</v>
      </c>
      <c r="AQ116" s="252"/>
      <c r="AR116" s="268" t="s">
        <v>64</v>
      </c>
      <c r="AS116" s="252" t="s">
        <v>79</v>
      </c>
      <c r="AT116" s="252" t="s">
        <v>65</v>
      </c>
      <c r="AU116" s="252" t="s">
        <v>65</v>
      </c>
      <c r="AV116" s="252" t="s">
        <v>65</v>
      </c>
      <c r="AW116" s="252" t="s">
        <v>65</v>
      </c>
      <c r="AX116" s="269" t="s">
        <v>64</v>
      </c>
      <c r="AY116" s="252" t="s">
        <v>65</v>
      </c>
      <c r="AZ116" s="252"/>
      <c r="BA116" s="268" t="s">
        <v>65</v>
      </c>
      <c r="BB116" s="252" t="s">
        <v>64</v>
      </c>
      <c r="BC116" s="252"/>
      <c r="BD116" s="269" t="s">
        <v>64</v>
      </c>
      <c r="BE116" s="327" t="s">
        <v>65</v>
      </c>
      <c r="BF116" s="327" t="s">
        <v>65</v>
      </c>
    </row>
    <row r="117" spans="1:58" s="297" customFormat="1" x14ac:dyDescent="0.3">
      <c r="A117" s="304">
        <v>109</v>
      </c>
      <c r="B117" s="248" t="s">
        <v>360</v>
      </c>
      <c r="C117" s="248" t="s">
        <v>361</v>
      </c>
      <c r="D117" s="248" t="s">
        <v>76</v>
      </c>
      <c r="E117" s="290" t="s">
        <v>91</v>
      </c>
      <c r="F117" s="262" t="s">
        <v>64</v>
      </c>
      <c r="G117" s="252" t="s">
        <v>64</v>
      </c>
      <c r="H117" s="250" t="s">
        <v>65</v>
      </c>
      <c r="I117" s="278" t="s">
        <v>64</v>
      </c>
      <c r="J117" s="252" t="s">
        <v>64</v>
      </c>
      <c r="K117" s="252" t="s">
        <v>65</v>
      </c>
      <c r="L117" s="250" t="s">
        <v>65</v>
      </c>
      <c r="M117" s="264" t="s">
        <v>64</v>
      </c>
      <c r="N117" s="252" t="s">
        <v>64</v>
      </c>
      <c r="O117" s="250" t="s">
        <v>65</v>
      </c>
      <c r="P117" s="278" t="s">
        <v>64</v>
      </c>
      <c r="Q117" s="262" t="s">
        <v>64</v>
      </c>
      <c r="R117" s="252" t="s">
        <v>64</v>
      </c>
      <c r="S117" s="252" t="s">
        <v>64</v>
      </c>
      <c r="T117" s="252" t="s">
        <v>68</v>
      </c>
      <c r="U117" s="264" t="s">
        <v>64</v>
      </c>
      <c r="V117" s="252" t="s">
        <v>64</v>
      </c>
      <c r="W117" s="252" t="s">
        <v>64</v>
      </c>
      <c r="X117" s="252" t="s">
        <v>65</v>
      </c>
      <c r="Y117" s="252" t="s">
        <v>65</v>
      </c>
      <c r="Z117" s="278" t="s">
        <v>64</v>
      </c>
      <c r="AA117" s="252" t="s">
        <v>78</v>
      </c>
      <c r="AB117" s="252" t="s">
        <v>64</v>
      </c>
      <c r="AC117" s="252" t="s">
        <v>64</v>
      </c>
      <c r="AD117" s="252" t="s">
        <v>64</v>
      </c>
      <c r="AE117" s="252" t="s">
        <v>64</v>
      </c>
      <c r="AF117" s="252" t="s">
        <v>65</v>
      </c>
      <c r="AG117" s="264" t="s">
        <v>64</v>
      </c>
      <c r="AH117" s="252" t="s">
        <v>64</v>
      </c>
      <c r="AI117" s="252" t="s">
        <v>64</v>
      </c>
      <c r="AJ117" s="268" t="s">
        <v>64</v>
      </c>
      <c r="AK117" s="252" t="s">
        <v>64</v>
      </c>
      <c r="AL117" s="252" t="s">
        <v>64</v>
      </c>
      <c r="AM117" s="252" t="s">
        <v>65</v>
      </c>
      <c r="AN117" s="269" t="s">
        <v>64</v>
      </c>
      <c r="AO117" s="252" t="s">
        <v>64</v>
      </c>
      <c r="AP117" s="252" t="s">
        <v>64</v>
      </c>
      <c r="AQ117" s="252"/>
      <c r="AR117" s="268" t="s">
        <v>64</v>
      </c>
      <c r="AS117" s="252" t="s">
        <v>79</v>
      </c>
      <c r="AT117" s="252" t="s">
        <v>65</v>
      </c>
      <c r="AU117" s="252" t="s">
        <v>65</v>
      </c>
      <c r="AV117" s="252" t="s">
        <v>65</v>
      </c>
      <c r="AW117" s="252" t="s">
        <v>65</v>
      </c>
      <c r="AX117" s="269" t="s">
        <v>64</v>
      </c>
      <c r="AY117" s="252" t="s">
        <v>65</v>
      </c>
      <c r="AZ117" s="252"/>
      <c r="BA117" s="268" t="s">
        <v>65</v>
      </c>
      <c r="BB117" s="252" t="s">
        <v>64</v>
      </c>
      <c r="BC117" s="252"/>
      <c r="BD117" s="269" t="s">
        <v>64</v>
      </c>
      <c r="BE117" s="327" t="s">
        <v>65</v>
      </c>
      <c r="BF117" s="327" t="s">
        <v>65</v>
      </c>
    </row>
    <row r="118" spans="1:58" s="297" customFormat="1" x14ac:dyDescent="0.3">
      <c r="A118" s="304">
        <v>110</v>
      </c>
      <c r="B118" s="248" t="s">
        <v>362</v>
      </c>
      <c r="C118" s="248" t="s">
        <v>363</v>
      </c>
      <c r="D118" s="248" t="s">
        <v>76</v>
      </c>
      <c r="E118" s="290" t="s">
        <v>91</v>
      </c>
      <c r="F118" s="262" t="s">
        <v>64</v>
      </c>
      <c r="G118" s="252" t="s">
        <v>64</v>
      </c>
      <c r="H118" s="250" t="s">
        <v>65</v>
      </c>
      <c r="I118" s="278" t="s">
        <v>64</v>
      </c>
      <c r="J118" s="252" t="s">
        <v>64</v>
      </c>
      <c r="K118" s="252" t="s">
        <v>65</v>
      </c>
      <c r="L118" s="250" t="s">
        <v>65</v>
      </c>
      <c r="M118" s="264" t="s">
        <v>64</v>
      </c>
      <c r="N118" s="252" t="s">
        <v>64</v>
      </c>
      <c r="O118" s="250" t="s">
        <v>65</v>
      </c>
      <c r="P118" s="278" t="s">
        <v>64</v>
      </c>
      <c r="Q118" s="262" t="s">
        <v>64</v>
      </c>
      <c r="R118" s="252" t="s">
        <v>64</v>
      </c>
      <c r="S118" s="252" t="s">
        <v>64</v>
      </c>
      <c r="T118" s="252" t="s">
        <v>68</v>
      </c>
      <c r="U118" s="264" t="s">
        <v>64</v>
      </c>
      <c r="V118" s="252" t="s">
        <v>64</v>
      </c>
      <c r="W118" s="252" t="s">
        <v>64</v>
      </c>
      <c r="X118" s="252" t="s">
        <v>65</v>
      </c>
      <c r="Y118" s="252" t="s">
        <v>65</v>
      </c>
      <c r="Z118" s="278" t="s">
        <v>64</v>
      </c>
      <c r="AA118" s="252" t="s">
        <v>78</v>
      </c>
      <c r="AB118" s="252" t="s">
        <v>64</v>
      </c>
      <c r="AC118" s="252" t="s">
        <v>64</v>
      </c>
      <c r="AD118" s="252" t="s">
        <v>64</v>
      </c>
      <c r="AE118" s="252" t="s">
        <v>64</v>
      </c>
      <c r="AF118" s="252" t="s">
        <v>65</v>
      </c>
      <c r="AG118" s="264" t="s">
        <v>64</v>
      </c>
      <c r="AH118" s="252" t="s">
        <v>64</v>
      </c>
      <c r="AI118" s="252" t="s">
        <v>64</v>
      </c>
      <c r="AJ118" s="268" t="s">
        <v>64</v>
      </c>
      <c r="AK118" s="252" t="s">
        <v>64</v>
      </c>
      <c r="AL118" s="252" t="s">
        <v>64</v>
      </c>
      <c r="AM118" s="252" t="s">
        <v>65</v>
      </c>
      <c r="AN118" s="269" t="s">
        <v>64</v>
      </c>
      <c r="AO118" s="252" t="s">
        <v>64</v>
      </c>
      <c r="AP118" s="252" t="s">
        <v>64</v>
      </c>
      <c r="AQ118" s="252"/>
      <c r="AR118" s="268" t="s">
        <v>64</v>
      </c>
      <c r="AS118" s="252" t="s">
        <v>79</v>
      </c>
      <c r="AT118" s="252" t="s">
        <v>65</v>
      </c>
      <c r="AU118" s="252" t="s">
        <v>65</v>
      </c>
      <c r="AV118" s="252" t="s">
        <v>65</v>
      </c>
      <c r="AW118" s="252" t="s">
        <v>65</v>
      </c>
      <c r="AX118" s="269" t="s">
        <v>64</v>
      </c>
      <c r="AY118" s="252" t="s">
        <v>65</v>
      </c>
      <c r="AZ118" s="252"/>
      <c r="BA118" s="268" t="s">
        <v>65</v>
      </c>
      <c r="BB118" s="252" t="s">
        <v>64</v>
      </c>
      <c r="BC118" s="252"/>
      <c r="BD118" s="269" t="s">
        <v>64</v>
      </c>
      <c r="BE118" s="327" t="s">
        <v>65</v>
      </c>
      <c r="BF118" s="327" t="s">
        <v>65</v>
      </c>
    </row>
    <row r="119" spans="1:58" s="297" customFormat="1" x14ac:dyDescent="0.3">
      <c r="A119" s="304">
        <v>111</v>
      </c>
      <c r="B119" s="248" t="s">
        <v>364</v>
      </c>
      <c r="C119" s="248" t="s">
        <v>365</v>
      </c>
      <c r="D119" s="248" t="s">
        <v>93</v>
      </c>
      <c r="E119" s="290" t="s">
        <v>339</v>
      </c>
      <c r="F119" s="262" t="s">
        <v>64</v>
      </c>
      <c r="G119" s="252" t="s">
        <v>65</v>
      </c>
      <c r="H119" s="250" t="s">
        <v>64</v>
      </c>
      <c r="I119" s="278" t="s">
        <v>64</v>
      </c>
      <c r="J119" s="252" t="s">
        <v>64</v>
      </c>
      <c r="K119" s="252" t="s">
        <v>65</v>
      </c>
      <c r="L119" s="250" t="s">
        <v>64</v>
      </c>
      <c r="M119" s="264" t="s">
        <v>64</v>
      </c>
      <c r="N119" s="252" t="s">
        <v>65</v>
      </c>
      <c r="O119" s="250" t="s">
        <v>65</v>
      </c>
      <c r="P119" s="278" t="s">
        <v>64</v>
      </c>
      <c r="Q119" s="266" t="s">
        <v>64</v>
      </c>
      <c r="R119" s="251" t="s">
        <v>65</v>
      </c>
      <c r="S119" s="251" t="s">
        <v>65</v>
      </c>
      <c r="T119" s="251" t="s">
        <v>68</v>
      </c>
      <c r="U119" s="264" t="s">
        <v>64</v>
      </c>
      <c r="V119" s="252" t="s">
        <v>64</v>
      </c>
      <c r="W119" s="252" t="s">
        <v>64</v>
      </c>
      <c r="X119" s="252" t="s">
        <v>64</v>
      </c>
      <c r="Y119" s="252" t="s">
        <v>65</v>
      </c>
      <c r="Z119" s="278" t="s">
        <v>64</v>
      </c>
      <c r="AA119" s="252" t="s">
        <v>65</v>
      </c>
      <c r="AB119" s="252" t="s">
        <v>65</v>
      </c>
      <c r="AC119" s="252" t="s">
        <v>65</v>
      </c>
      <c r="AD119" s="252" t="s">
        <v>65</v>
      </c>
      <c r="AE119" s="252" t="s">
        <v>65</v>
      </c>
      <c r="AF119" s="252" t="s">
        <v>65</v>
      </c>
      <c r="AG119" s="264" t="s">
        <v>65</v>
      </c>
      <c r="AH119" s="262" t="s">
        <v>65</v>
      </c>
      <c r="AI119" s="250" t="s">
        <v>65</v>
      </c>
      <c r="AJ119" s="268" t="s">
        <v>65</v>
      </c>
      <c r="AK119" s="262" t="s">
        <v>65</v>
      </c>
      <c r="AL119" s="252" t="s">
        <v>65</v>
      </c>
      <c r="AM119" s="252" t="s">
        <v>65</v>
      </c>
      <c r="AN119" s="269" t="s">
        <v>65</v>
      </c>
      <c r="AO119" s="262" t="s">
        <v>65</v>
      </c>
      <c r="AP119" s="252" t="s">
        <v>65</v>
      </c>
      <c r="AQ119" s="252" t="s">
        <v>65</v>
      </c>
      <c r="AR119" s="268" t="s">
        <v>65</v>
      </c>
      <c r="AS119" s="262" t="s">
        <v>64</v>
      </c>
      <c r="AT119" s="252" t="s">
        <v>366</v>
      </c>
      <c r="AU119" s="252" t="s">
        <v>64</v>
      </c>
      <c r="AV119" s="252" t="s">
        <v>65</v>
      </c>
      <c r="AW119" s="252" t="s">
        <v>367</v>
      </c>
      <c r="AX119" s="269" t="s">
        <v>64</v>
      </c>
      <c r="AY119" s="262" t="s">
        <v>65</v>
      </c>
      <c r="AZ119" s="252"/>
      <c r="BA119" s="268" t="s">
        <v>65</v>
      </c>
      <c r="BB119" s="262" t="s">
        <v>64</v>
      </c>
      <c r="BC119" s="252"/>
      <c r="BD119" s="269" t="s">
        <v>64</v>
      </c>
      <c r="BE119" s="327" t="s">
        <v>65</v>
      </c>
      <c r="BF119" s="327" t="s">
        <v>64</v>
      </c>
    </row>
    <row r="120" spans="1:58" s="297" customFormat="1" x14ac:dyDescent="0.3">
      <c r="A120" s="309">
        <v>112</v>
      </c>
      <c r="B120" s="254" t="s">
        <v>368</v>
      </c>
      <c r="C120" s="254" t="s">
        <v>369</v>
      </c>
      <c r="D120" s="254" t="s">
        <v>82</v>
      </c>
      <c r="E120" s="306" t="s">
        <v>83</v>
      </c>
      <c r="F120" s="262" t="s">
        <v>64</v>
      </c>
      <c r="G120" s="252" t="s">
        <v>65</v>
      </c>
      <c r="H120" s="250" t="s">
        <v>64</v>
      </c>
      <c r="I120" s="278" t="s">
        <v>64</v>
      </c>
      <c r="J120" s="252" t="s">
        <v>64</v>
      </c>
      <c r="K120" s="252" t="s">
        <v>64</v>
      </c>
      <c r="L120" s="250" t="s">
        <v>64</v>
      </c>
      <c r="M120" s="264" t="s">
        <v>64</v>
      </c>
      <c r="N120" s="252" t="s">
        <v>64</v>
      </c>
      <c r="O120" s="250" t="s">
        <v>65</v>
      </c>
      <c r="P120" s="278" t="s">
        <v>64</v>
      </c>
      <c r="Q120" s="252" t="s">
        <v>64</v>
      </c>
      <c r="R120" s="252" t="s">
        <v>64</v>
      </c>
      <c r="S120" s="252" t="s">
        <v>65</v>
      </c>
      <c r="T120" s="252" t="s">
        <v>67</v>
      </c>
      <c r="U120" s="264" t="s">
        <v>64</v>
      </c>
      <c r="V120" s="252" t="s">
        <v>64</v>
      </c>
      <c r="W120" s="252" t="s">
        <v>64</v>
      </c>
      <c r="X120" s="252" t="s">
        <v>64</v>
      </c>
      <c r="Y120" s="252" t="s">
        <v>65</v>
      </c>
      <c r="Z120" s="278" t="s">
        <v>64</v>
      </c>
      <c r="AA120" s="252" t="s">
        <v>84</v>
      </c>
      <c r="AB120" s="252" t="s">
        <v>64</v>
      </c>
      <c r="AC120" s="252" t="s">
        <v>64</v>
      </c>
      <c r="AD120" s="252" t="s">
        <v>64</v>
      </c>
      <c r="AE120" s="252" t="s">
        <v>64</v>
      </c>
      <c r="AF120" s="252" t="s">
        <v>64</v>
      </c>
      <c r="AG120" s="264" t="s">
        <v>64</v>
      </c>
      <c r="AH120" s="262" t="s">
        <v>64</v>
      </c>
      <c r="AI120" s="252" t="s">
        <v>65</v>
      </c>
      <c r="AJ120" s="268" t="s">
        <v>64</v>
      </c>
      <c r="AK120" s="262" t="s">
        <v>65</v>
      </c>
      <c r="AL120" s="252" t="s">
        <v>65</v>
      </c>
      <c r="AM120" s="252"/>
      <c r="AN120" s="269" t="s">
        <v>64</v>
      </c>
      <c r="AO120" s="262" t="s">
        <v>64</v>
      </c>
      <c r="AP120" s="252" t="s">
        <v>64</v>
      </c>
      <c r="AQ120" s="252"/>
      <c r="AR120" s="268" t="s">
        <v>64</v>
      </c>
      <c r="AS120" s="262" t="s">
        <v>85</v>
      </c>
      <c r="AT120" s="252" t="s">
        <v>65</v>
      </c>
      <c r="AU120" s="252" t="s">
        <v>86</v>
      </c>
      <c r="AV120" s="252" t="s">
        <v>87</v>
      </c>
      <c r="AW120" s="252" t="s">
        <v>88</v>
      </c>
      <c r="AX120" s="269" t="s">
        <v>64</v>
      </c>
      <c r="AY120" s="262" t="s">
        <v>64</v>
      </c>
      <c r="AZ120" s="252"/>
      <c r="BA120" s="268" t="s">
        <v>64</v>
      </c>
      <c r="BB120" s="262" t="s">
        <v>64</v>
      </c>
      <c r="BC120" s="252"/>
      <c r="BD120" s="269" t="s">
        <v>64</v>
      </c>
      <c r="BE120" s="327" t="s">
        <v>65</v>
      </c>
      <c r="BF120" s="327" t="s">
        <v>65</v>
      </c>
    </row>
    <row r="121" spans="1:58" s="297" customFormat="1" x14ac:dyDescent="0.3">
      <c r="A121" s="304">
        <v>113</v>
      </c>
      <c r="B121" s="248" t="s">
        <v>370</v>
      </c>
      <c r="C121" s="248" t="s">
        <v>371</v>
      </c>
      <c r="D121" s="248" t="s">
        <v>71</v>
      </c>
      <c r="E121" s="290" t="s">
        <v>72</v>
      </c>
      <c r="F121" s="262" t="s">
        <v>64</v>
      </c>
      <c r="G121" s="252" t="s">
        <v>64</v>
      </c>
      <c r="H121" s="250" t="s">
        <v>65</v>
      </c>
      <c r="I121" s="278" t="s">
        <v>64</v>
      </c>
      <c r="J121" s="252" t="s">
        <v>64</v>
      </c>
      <c r="K121" s="252" t="s">
        <v>64</v>
      </c>
      <c r="L121" s="250" t="s">
        <v>65</v>
      </c>
      <c r="M121" s="264" t="s">
        <v>64</v>
      </c>
      <c r="N121" s="252" t="s">
        <v>64</v>
      </c>
      <c r="O121" s="250" t="s">
        <v>64</v>
      </c>
      <c r="P121" s="278" t="s">
        <v>64</v>
      </c>
      <c r="Q121" s="262" t="s">
        <v>64</v>
      </c>
      <c r="R121" s="252" t="s">
        <v>64</v>
      </c>
      <c r="S121" s="252" t="s">
        <v>65</v>
      </c>
      <c r="T121" s="252" t="s">
        <v>68</v>
      </c>
      <c r="U121" s="264" t="s">
        <v>64</v>
      </c>
      <c r="V121" s="252" t="s">
        <v>64</v>
      </c>
      <c r="W121" s="252" t="s">
        <v>64</v>
      </c>
      <c r="X121" s="252" t="s">
        <v>64</v>
      </c>
      <c r="Y121" s="252" t="s">
        <v>65</v>
      </c>
      <c r="Z121" s="278" t="s">
        <v>64</v>
      </c>
      <c r="AA121" s="252" t="s">
        <v>57</v>
      </c>
      <c r="AB121" s="252" t="s">
        <v>64</v>
      </c>
      <c r="AC121" s="252" t="s">
        <v>64</v>
      </c>
      <c r="AD121" s="252" t="s">
        <v>64</v>
      </c>
      <c r="AE121" s="252" t="s">
        <v>64</v>
      </c>
      <c r="AF121" s="252" t="s">
        <v>57</v>
      </c>
      <c r="AG121" s="264" t="s">
        <v>64</v>
      </c>
      <c r="AH121" s="262" t="s">
        <v>64</v>
      </c>
      <c r="AI121" s="252" t="s">
        <v>64</v>
      </c>
      <c r="AJ121" s="268" t="s">
        <v>64</v>
      </c>
      <c r="AK121" s="262" t="s">
        <v>64</v>
      </c>
      <c r="AL121" s="252" t="s">
        <v>64</v>
      </c>
      <c r="AM121" s="252" t="s">
        <v>65</v>
      </c>
      <c r="AN121" s="269" t="s">
        <v>64</v>
      </c>
      <c r="AO121" s="262" t="s">
        <v>64</v>
      </c>
      <c r="AP121" s="252" t="s">
        <v>65</v>
      </c>
      <c r="AQ121" s="252"/>
      <c r="AR121" s="268" t="s">
        <v>64</v>
      </c>
      <c r="AS121" s="262" t="s">
        <v>73</v>
      </c>
      <c r="AT121" s="252" t="s">
        <v>64</v>
      </c>
      <c r="AU121" s="252" t="s">
        <v>64</v>
      </c>
      <c r="AV121" s="252" t="s">
        <v>65</v>
      </c>
      <c r="AW121" s="252" t="s">
        <v>65</v>
      </c>
      <c r="AX121" s="269" t="s">
        <v>64</v>
      </c>
      <c r="AY121" s="262" t="s">
        <v>65</v>
      </c>
      <c r="AZ121" s="252"/>
      <c r="BA121" s="268" t="s">
        <v>65</v>
      </c>
      <c r="BB121" s="262" t="s">
        <v>64</v>
      </c>
      <c r="BC121" s="252"/>
      <c r="BD121" s="269" t="s">
        <v>64</v>
      </c>
      <c r="BE121" s="327" t="s">
        <v>64</v>
      </c>
      <c r="BF121" s="327" t="s">
        <v>65</v>
      </c>
    </row>
    <row r="122" spans="1:58" s="297" customFormat="1" x14ac:dyDescent="0.3">
      <c r="A122" s="304">
        <v>114</v>
      </c>
      <c r="B122" s="248" t="s">
        <v>372</v>
      </c>
      <c r="C122" s="248" t="s">
        <v>373</v>
      </c>
      <c r="D122" s="248" t="s">
        <v>71</v>
      </c>
      <c r="E122" s="290" t="s">
        <v>72</v>
      </c>
      <c r="F122" s="262" t="s">
        <v>64</v>
      </c>
      <c r="G122" s="252" t="s">
        <v>64</v>
      </c>
      <c r="H122" s="250" t="s">
        <v>65</v>
      </c>
      <c r="I122" s="278" t="s">
        <v>64</v>
      </c>
      <c r="J122" s="252" t="s">
        <v>64</v>
      </c>
      <c r="K122" s="252" t="s">
        <v>64</v>
      </c>
      <c r="L122" s="250" t="s">
        <v>65</v>
      </c>
      <c r="M122" s="264" t="s">
        <v>64</v>
      </c>
      <c r="N122" s="252" t="s">
        <v>64</v>
      </c>
      <c r="O122" s="250" t="s">
        <v>64</v>
      </c>
      <c r="P122" s="278" t="s">
        <v>64</v>
      </c>
      <c r="Q122" s="262" t="s">
        <v>64</v>
      </c>
      <c r="R122" s="252" t="s">
        <v>64</v>
      </c>
      <c r="S122" s="252" t="s">
        <v>65</v>
      </c>
      <c r="T122" s="252" t="s">
        <v>68</v>
      </c>
      <c r="U122" s="264" t="s">
        <v>64</v>
      </c>
      <c r="V122" s="252" t="s">
        <v>64</v>
      </c>
      <c r="W122" s="252" t="s">
        <v>64</v>
      </c>
      <c r="X122" s="252" t="s">
        <v>64</v>
      </c>
      <c r="Y122" s="252" t="s">
        <v>65</v>
      </c>
      <c r="Z122" s="278" t="s">
        <v>64</v>
      </c>
      <c r="AA122" s="252" t="s">
        <v>57</v>
      </c>
      <c r="AB122" s="252" t="s">
        <v>64</v>
      </c>
      <c r="AC122" s="252" t="s">
        <v>64</v>
      </c>
      <c r="AD122" s="252" t="s">
        <v>64</v>
      </c>
      <c r="AE122" s="252" t="s">
        <v>64</v>
      </c>
      <c r="AF122" s="252" t="s">
        <v>57</v>
      </c>
      <c r="AG122" s="264" t="s">
        <v>64</v>
      </c>
      <c r="AH122" s="262" t="s">
        <v>64</v>
      </c>
      <c r="AI122" s="252" t="s">
        <v>64</v>
      </c>
      <c r="AJ122" s="268" t="s">
        <v>64</v>
      </c>
      <c r="AK122" s="262" t="s">
        <v>64</v>
      </c>
      <c r="AL122" s="252" t="s">
        <v>64</v>
      </c>
      <c r="AM122" s="252" t="s">
        <v>65</v>
      </c>
      <c r="AN122" s="269" t="s">
        <v>64</v>
      </c>
      <c r="AO122" s="262" t="s">
        <v>64</v>
      </c>
      <c r="AP122" s="252" t="s">
        <v>65</v>
      </c>
      <c r="AQ122" s="252"/>
      <c r="AR122" s="268" t="s">
        <v>64</v>
      </c>
      <c r="AS122" s="262" t="s">
        <v>73</v>
      </c>
      <c r="AT122" s="252" t="s">
        <v>64</v>
      </c>
      <c r="AU122" s="252" t="s">
        <v>64</v>
      </c>
      <c r="AV122" s="252" t="s">
        <v>65</v>
      </c>
      <c r="AW122" s="252" t="s">
        <v>65</v>
      </c>
      <c r="AX122" s="269" t="s">
        <v>64</v>
      </c>
      <c r="AY122" s="262" t="s">
        <v>65</v>
      </c>
      <c r="AZ122" s="252"/>
      <c r="BA122" s="268" t="s">
        <v>65</v>
      </c>
      <c r="BB122" s="262" t="s">
        <v>64</v>
      </c>
      <c r="BC122" s="252"/>
      <c r="BD122" s="269" t="s">
        <v>64</v>
      </c>
      <c r="BE122" s="327" t="s">
        <v>64</v>
      </c>
      <c r="BF122" s="327" t="s">
        <v>65</v>
      </c>
    </row>
    <row r="123" spans="1:58" s="297" customFormat="1" x14ac:dyDescent="0.3">
      <c r="A123" s="304">
        <v>115</v>
      </c>
      <c r="B123" s="253" t="s">
        <v>374</v>
      </c>
      <c r="C123" s="253" t="s">
        <v>375</v>
      </c>
      <c r="D123" s="253" t="s">
        <v>93</v>
      </c>
      <c r="E123" s="305" t="s">
        <v>94</v>
      </c>
      <c r="F123" s="262" t="s">
        <v>64</v>
      </c>
      <c r="G123" s="252" t="s">
        <v>65</v>
      </c>
      <c r="H123" s="250" t="s">
        <v>65</v>
      </c>
      <c r="I123" s="278" t="s">
        <v>64</v>
      </c>
      <c r="J123" s="252" t="s">
        <v>64</v>
      </c>
      <c r="K123" s="252" t="s">
        <v>65</v>
      </c>
      <c r="L123" s="250" t="s">
        <v>65</v>
      </c>
      <c r="M123" s="264" t="s">
        <v>64</v>
      </c>
      <c r="N123" s="252" t="s">
        <v>64</v>
      </c>
      <c r="O123" s="250" t="s">
        <v>65</v>
      </c>
      <c r="P123" s="278" t="s">
        <v>64</v>
      </c>
      <c r="Q123" s="262" t="s">
        <v>64</v>
      </c>
      <c r="R123" s="252" t="s">
        <v>64</v>
      </c>
      <c r="S123" s="252" t="s">
        <v>65</v>
      </c>
      <c r="T123" s="252" t="s">
        <v>68</v>
      </c>
      <c r="U123" s="264" t="s">
        <v>64</v>
      </c>
      <c r="V123" s="252" t="s">
        <v>64</v>
      </c>
      <c r="W123" s="252" t="s">
        <v>64</v>
      </c>
      <c r="X123" s="252" t="s">
        <v>65</v>
      </c>
      <c r="Y123" s="252" t="s">
        <v>65</v>
      </c>
      <c r="Z123" s="278" t="s">
        <v>64</v>
      </c>
      <c r="AA123" s="252" t="s">
        <v>78</v>
      </c>
      <c r="AB123" s="252" t="s">
        <v>65</v>
      </c>
      <c r="AC123" s="252" t="s">
        <v>65</v>
      </c>
      <c r="AD123" s="252" t="s">
        <v>64</v>
      </c>
      <c r="AE123" s="252" t="s">
        <v>64</v>
      </c>
      <c r="AF123" s="252" t="s">
        <v>65</v>
      </c>
      <c r="AG123" s="264" t="s">
        <v>64</v>
      </c>
      <c r="AH123" s="262" t="s">
        <v>64</v>
      </c>
      <c r="AI123" s="252" t="s">
        <v>65</v>
      </c>
      <c r="AJ123" s="268" t="s">
        <v>64</v>
      </c>
      <c r="AK123" s="262" t="s">
        <v>64</v>
      </c>
      <c r="AL123" s="252" t="s">
        <v>64</v>
      </c>
      <c r="AM123" s="252" t="s">
        <v>65</v>
      </c>
      <c r="AN123" s="269" t="s">
        <v>64</v>
      </c>
      <c r="AO123" s="262" t="s">
        <v>64</v>
      </c>
      <c r="AP123" s="252" t="s">
        <v>65</v>
      </c>
      <c r="AQ123" s="252"/>
      <c r="AR123" s="268" t="s">
        <v>64</v>
      </c>
      <c r="AS123" s="262" t="s">
        <v>64</v>
      </c>
      <c r="AT123" s="252" t="s">
        <v>65</v>
      </c>
      <c r="AU123" s="252" t="s">
        <v>64</v>
      </c>
      <c r="AV123" s="252" t="s">
        <v>65</v>
      </c>
      <c r="AW123" s="252" t="s">
        <v>64</v>
      </c>
      <c r="AX123" s="269" t="s">
        <v>64</v>
      </c>
      <c r="AY123" s="262" t="s">
        <v>65</v>
      </c>
      <c r="AZ123" s="252"/>
      <c r="BA123" s="268" t="s">
        <v>65</v>
      </c>
      <c r="BB123" s="262" t="s">
        <v>65</v>
      </c>
      <c r="BC123" s="252"/>
      <c r="BD123" s="269" t="s">
        <v>65</v>
      </c>
      <c r="BE123" s="327" t="s">
        <v>65</v>
      </c>
      <c r="BF123" s="327" t="s">
        <v>65</v>
      </c>
    </row>
    <row r="124" spans="1:58" s="297" customFormat="1" x14ac:dyDescent="0.3">
      <c r="A124" s="304">
        <v>116</v>
      </c>
      <c r="B124" s="248" t="s">
        <v>376</v>
      </c>
      <c r="C124" s="248" t="s">
        <v>377</v>
      </c>
      <c r="D124" s="248" t="s">
        <v>76</v>
      </c>
      <c r="E124" s="290" t="s">
        <v>77</v>
      </c>
      <c r="F124" s="262" t="s">
        <v>64</v>
      </c>
      <c r="G124" s="252" t="s">
        <v>65</v>
      </c>
      <c r="H124" s="250" t="s">
        <v>65</v>
      </c>
      <c r="I124" s="278" t="s">
        <v>64</v>
      </c>
      <c r="J124" s="252" t="s">
        <v>64</v>
      </c>
      <c r="K124" s="252" t="s">
        <v>66</v>
      </c>
      <c r="L124" s="250" t="s">
        <v>65</v>
      </c>
      <c r="M124" s="264" t="s">
        <v>64</v>
      </c>
      <c r="N124" s="252" t="s">
        <v>64</v>
      </c>
      <c r="O124" s="250" t="s">
        <v>65</v>
      </c>
      <c r="P124" s="278" t="s">
        <v>64</v>
      </c>
      <c r="Q124" s="262" t="s">
        <v>64</v>
      </c>
      <c r="R124" s="252" t="s">
        <v>64</v>
      </c>
      <c r="S124" s="252" t="s">
        <v>64</v>
      </c>
      <c r="T124" s="252" t="s">
        <v>68</v>
      </c>
      <c r="U124" s="264" t="s">
        <v>64</v>
      </c>
      <c r="V124" s="252" t="s">
        <v>64</v>
      </c>
      <c r="W124" s="252" t="s">
        <v>64</v>
      </c>
      <c r="X124" s="252" t="s">
        <v>65</v>
      </c>
      <c r="Y124" s="252" t="s">
        <v>65</v>
      </c>
      <c r="Z124" s="278" t="s">
        <v>64</v>
      </c>
      <c r="AA124" s="252" t="s">
        <v>78</v>
      </c>
      <c r="AB124" s="252" t="s">
        <v>65</v>
      </c>
      <c r="AC124" s="252" t="s">
        <v>65</v>
      </c>
      <c r="AD124" s="252" t="s">
        <v>65</v>
      </c>
      <c r="AE124" s="252" t="s">
        <v>64</v>
      </c>
      <c r="AF124" s="252" t="s">
        <v>65</v>
      </c>
      <c r="AG124" s="264" t="s">
        <v>65</v>
      </c>
      <c r="AH124" s="252" t="s">
        <v>64</v>
      </c>
      <c r="AI124" s="252" t="s">
        <v>65</v>
      </c>
      <c r="AJ124" s="268" t="s">
        <v>64</v>
      </c>
      <c r="AK124" s="252" t="s">
        <v>64</v>
      </c>
      <c r="AL124" s="252" t="s">
        <v>64</v>
      </c>
      <c r="AM124" s="252" t="s">
        <v>65</v>
      </c>
      <c r="AN124" s="269" t="s">
        <v>64</v>
      </c>
      <c r="AO124" s="252" t="s">
        <v>64</v>
      </c>
      <c r="AP124" s="252" t="s">
        <v>65</v>
      </c>
      <c r="AQ124" s="252" t="s">
        <v>68</v>
      </c>
      <c r="AR124" s="268" t="s">
        <v>64</v>
      </c>
      <c r="AS124" s="252" t="s">
        <v>65</v>
      </c>
      <c r="AT124" s="252" t="s">
        <v>79</v>
      </c>
      <c r="AU124" s="252" t="s">
        <v>65</v>
      </c>
      <c r="AV124" s="252" t="s">
        <v>65</v>
      </c>
      <c r="AW124" s="252" t="s">
        <v>65</v>
      </c>
      <c r="AX124" s="269" t="s">
        <v>64</v>
      </c>
      <c r="AY124" s="252" t="s">
        <v>65</v>
      </c>
      <c r="AZ124" s="252"/>
      <c r="BA124" s="268" t="s">
        <v>65</v>
      </c>
      <c r="BB124" s="252" t="s">
        <v>64</v>
      </c>
      <c r="BC124" s="252"/>
      <c r="BD124" s="269" t="s">
        <v>64</v>
      </c>
      <c r="BE124" s="327" t="s">
        <v>65</v>
      </c>
      <c r="BF124" s="327" t="s">
        <v>65</v>
      </c>
    </row>
    <row r="125" spans="1:58" s="297" customFormat="1" x14ac:dyDescent="0.3">
      <c r="A125" s="304">
        <v>117</v>
      </c>
      <c r="B125" s="248" t="s">
        <v>378</v>
      </c>
      <c r="C125" s="248" t="s">
        <v>379</v>
      </c>
      <c r="D125" s="248" t="s">
        <v>76</v>
      </c>
      <c r="E125" s="290" t="s">
        <v>91</v>
      </c>
      <c r="F125" s="262" t="s">
        <v>64</v>
      </c>
      <c r="G125" s="252" t="s">
        <v>64</v>
      </c>
      <c r="H125" s="250" t="s">
        <v>65</v>
      </c>
      <c r="I125" s="278" t="s">
        <v>64</v>
      </c>
      <c r="J125" s="252" t="s">
        <v>64</v>
      </c>
      <c r="K125" s="252" t="s">
        <v>65</v>
      </c>
      <c r="L125" s="250" t="s">
        <v>65</v>
      </c>
      <c r="M125" s="264" t="s">
        <v>64</v>
      </c>
      <c r="N125" s="252" t="s">
        <v>64</v>
      </c>
      <c r="O125" s="250" t="s">
        <v>65</v>
      </c>
      <c r="P125" s="278" t="s">
        <v>64</v>
      </c>
      <c r="Q125" s="262" t="s">
        <v>64</v>
      </c>
      <c r="R125" s="252" t="s">
        <v>64</v>
      </c>
      <c r="S125" s="252" t="s">
        <v>64</v>
      </c>
      <c r="T125" s="252" t="s">
        <v>68</v>
      </c>
      <c r="U125" s="264" t="s">
        <v>64</v>
      </c>
      <c r="V125" s="252" t="s">
        <v>64</v>
      </c>
      <c r="W125" s="252" t="s">
        <v>64</v>
      </c>
      <c r="X125" s="252" t="s">
        <v>65</v>
      </c>
      <c r="Y125" s="252" t="s">
        <v>65</v>
      </c>
      <c r="Z125" s="278" t="s">
        <v>64</v>
      </c>
      <c r="AA125" s="252" t="s">
        <v>78</v>
      </c>
      <c r="AB125" s="252" t="s">
        <v>64</v>
      </c>
      <c r="AC125" s="252" t="s">
        <v>64</v>
      </c>
      <c r="AD125" s="252" t="s">
        <v>64</v>
      </c>
      <c r="AE125" s="252" t="s">
        <v>64</v>
      </c>
      <c r="AF125" s="252" t="s">
        <v>65</v>
      </c>
      <c r="AG125" s="264" t="s">
        <v>64</v>
      </c>
      <c r="AH125" s="252" t="s">
        <v>64</v>
      </c>
      <c r="AI125" s="252" t="s">
        <v>64</v>
      </c>
      <c r="AJ125" s="268" t="s">
        <v>64</v>
      </c>
      <c r="AK125" s="252" t="s">
        <v>64</v>
      </c>
      <c r="AL125" s="252" t="s">
        <v>64</v>
      </c>
      <c r="AM125" s="252" t="s">
        <v>65</v>
      </c>
      <c r="AN125" s="269" t="s">
        <v>64</v>
      </c>
      <c r="AO125" s="252" t="s">
        <v>64</v>
      </c>
      <c r="AP125" s="252" t="s">
        <v>64</v>
      </c>
      <c r="AQ125" s="252"/>
      <c r="AR125" s="268" t="s">
        <v>64</v>
      </c>
      <c r="AS125" s="252" t="s">
        <v>79</v>
      </c>
      <c r="AT125" s="252" t="s">
        <v>65</v>
      </c>
      <c r="AU125" s="252" t="s">
        <v>65</v>
      </c>
      <c r="AV125" s="252" t="s">
        <v>65</v>
      </c>
      <c r="AW125" s="252" t="s">
        <v>65</v>
      </c>
      <c r="AX125" s="269" t="s">
        <v>64</v>
      </c>
      <c r="AY125" s="252" t="s">
        <v>65</v>
      </c>
      <c r="AZ125" s="252"/>
      <c r="BA125" s="268" t="s">
        <v>65</v>
      </c>
      <c r="BB125" s="252" t="s">
        <v>64</v>
      </c>
      <c r="BC125" s="252"/>
      <c r="BD125" s="269" t="s">
        <v>64</v>
      </c>
      <c r="BE125" s="327" t="s">
        <v>65</v>
      </c>
      <c r="BF125" s="327" t="s">
        <v>65</v>
      </c>
    </row>
    <row r="126" spans="1:58" s="297" customFormat="1" x14ac:dyDescent="0.3">
      <c r="A126" s="304">
        <v>118</v>
      </c>
      <c r="B126" s="248" t="s">
        <v>380</v>
      </c>
      <c r="C126" s="248" t="s">
        <v>381</v>
      </c>
      <c r="D126" s="248" t="s">
        <v>62</v>
      </c>
      <c r="E126" s="290" t="s">
        <v>63</v>
      </c>
      <c r="F126" s="262" t="s">
        <v>64</v>
      </c>
      <c r="G126" s="252" t="s">
        <v>65</v>
      </c>
      <c r="H126" s="250" t="s">
        <v>64</v>
      </c>
      <c r="I126" s="278" t="s">
        <v>64</v>
      </c>
      <c r="J126" s="252" t="s">
        <v>64</v>
      </c>
      <c r="K126" s="252" t="s">
        <v>66</v>
      </c>
      <c r="L126" s="250" t="s">
        <v>65</v>
      </c>
      <c r="M126" s="264" t="s">
        <v>64</v>
      </c>
      <c r="N126" s="252" t="s">
        <v>64</v>
      </c>
      <c r="O126" s="250" t="s">
        <v>65</v>
      </c>
      <c r="P126" s="278" t="s">
        <v>64</v>
      </c>
      <c r="Q126" s="262" t="s">
        <v>64</v>
      </c>
      <c r="R126" s="252" t="s">
        <v>65</v>
      </c>
      <c r="S126" s="252" t="s">
        <v>65</v>
      </c>
      <c r="T126" s="252" t="s">
        <v>67</v>
      </c>
      <c r="U126" s="264" t="s">
        <v>64</v>
      </c>
      <c r="V126" s="252" t="s">
        <v>64</v>
      </c>
      <c r="W126" s="252" t="s">
        <v>64</v>
      </c>
      <c r="X126" s="252" t="s">
        <v>64</v>
      </c>
      <c r="Y126" s="252" t="s">
        <v>65</v>
      </c>
      <c r="Z126" s="278" t="s">
        <v>64</v>
      </c>
      <c r="AA126" s="252" t="s">
        <v>57</v>
      </c>
      <c r="AB126" s="252" t="s">
        <v>64</v>
      </c>
      <c r="AC126" s="252" t="s">
        <v>65</v>
      </c>
      <c r="AD126" s="252" t="s">
        <v>64</v>
      </c>
      <c r="AE126" s="252" t="s">
        <v>65</v>
      </c>
      <c r="AF126" s="252" t="s">
        <v>57</v>
      </c>
      <c r="AG126" s="264" t="s">
        <v>64</v>
      </c>
      <c r="AH126" s="262" t="s">
        <v>64</v>
      </c>
      <c r="AI126" s="252" t="s">
        <v>64</v>
      </c>
      <c r="AJ126" s="268" t="s">
        <v>64</v>
      </c>
      <c r="AK126" s="262" t="s">
        <v>64</v>
      </c>
      <c r="AL126" s="252" t="s">
        <v>64</v>
      </c>
      <c r="AM126" s="252" t="s">
        <v>65</v>
      </c>
      <c r="AN126" s="269" t="s">
        <v>64</v>
      </c>
      <c r="AO126" s="262" t="s">
        <v>64</v>
      </c>
      <c r="AP126" s="252" t="s">
        <v>64</v>
      </c>
      <c r="AQ126" s="252"/>
      <c r="AR126" s="268" t="s">
        <v>64</v>
      </c>
      <c r="AS126" s="262" t="s">
        <v>65</v>
      </c>
      <c r="AT126" s="252" t="s">
        <v>65</v>
      </c>
      <c r="AU126" s="252" t="s">
        <v>65</v>
      </c>
      <c r="AV126" s="252" t="s">
        <v>65</v>
      </c>
      <c r="AW126" s="252" t="s">
        <v>65</v>
      </c>
      <c r="AX126" s="269" t="s">
        <v>65</v>
      </c>
      <c r="AY126" s="262" t="s">
        <v>65</v>
      </c>
      <c r="AZ126" s="252"/>
      <c r="BA126" s="268" t="s">
        <v>65</v>
      </c>
      <c r="BB126" s="262" t="s">
        <v>64</v>
      </c>
      <c r="BC126" s="252"/>
      <c r="BD126" s="269" t="s">
        <v>64</v>
      </c>
      <c r="BE126" s="327" t="s">
        <v>64</v>
      </c>
      <c r="BF126" s="327" t="s">
        <v>65</v>
      </c>
    </row>
    <row r="127" spans="1:58" s="297" customFormat="1" x14ac:dyDescent="0.3">
      <c r="A127" s="304">
        <v>119</v>
      </c>
      <c r="B127" s="248" t="s">
        <v>382</v>
      </c>
      <c r="C127" s="248" t="s">
        <v>383</v>
      </c>
      <c r="D127" s="248" t="s">
        <v>76</v>
      </c>
      <c r="E127" s="290" t="s">
        <v>91</v>
      </c>
      <c r="F127" s="262" t="s">
        <v>64</v>
      </c>
      <c r="G127" s="252" t="s">
        <v>64</v>
      </c>
      <c r="H127" s="250" t="s">
        <v>65</v>
      </c>
      <c r="I127" s="278" t="s">
        <v>64</v>
      </c>
      <c r="J127" s="252" t="s">
        <v>64</v>
      </c>
      <c r="K127" s="252" t="s">
        <v>65</v>
      </c>
      <c r="L127" s="250" t="s">
        <v>65</v>
      </c>
      <c r="M127" s="264" t="s">
        <v>64</v>
      </c>
      <c r="N127" s="252" t="s">
        <v>64</v>
      </c>
      <c r="O127" s="250" t="s">
        <v>65</v>
      </c>
      <c r="P127" s="278" t="s">
        <v>64</v>
      </c>
      <c r="Q127" s="262" t="s">
        <v>64</v>
      </c>
      <c r="R127" s="252" t="s">
        <v>64</v>
      </c>
      <c r="S127" s="252" t="s">
        <v>64</v>
      </c>
      <c r="T127" s="252" t="s">
        <v>68</v>
      </c>
      <c r="U127" s="264" t="s">
        <v>64</v>
      </c>
      <c r="V127" s="252" t="s">
        <v>64</v>
      </c>
      <c r="W127" s="252" t="s">
        <v>64</v>
      </c>
      <c r="X127" s="252" t="s">
        <v>65</v>
      </c>
      <c r="Y127" s="252" t="s">
        <v>65</v>
      </c>
      <c r="Z127" s="278" t="s">
        <v>64</v>
      </c>
      <c r="AA127" s="252" t="s">
        <v>78</v>
      </c>
      <c r="AB127" s="252" t="s">
        <v>64</v>
      </c>
      <c r="AC127" s="252" t="s">
        <v>64</v>
      </c>
      <c r="AD127" s="252" t="s">
        <v>64</v>
      </c>
      <c r="AE127" s="252" t="s">
        <v>64</v>
      </c>
      <c r="AF127" s="252" t="s">
        <v>65</v>
      </c>
      <c r="AG127" s="264" t="s">
        <v>64</v>
      </c>
      <c r="AH127" s="252" t="s">
        <v>64</v>
      </c>
      <c r="AI127" s="252" t="s">
        <v>64</v>
      </c>
      <c r="AJ127" s="268" t="s">
        <v>64</v>
      </c>
      <c r="AK127" s="252" t="s">
        <v>64</v>
      </c>
      <c r="AL127" s="252" t="s">
        <v>64</v>
      </c>
      <c r="AM127" s="252" t="s">
        <v>65</v>
      </c>
      <c r="AN127" s="269" t="s">
        <v>64</v>
      </c>
      <c r="AO127" s="252" t="s">
        <v>64</v>
      </c>
      <c r="AP127" s="252" t="s">
        <v>64</v>
      </c>
      <c r="AQ127" s="252"/>
      <c r="AR127" s="268" t="s">
        <v>64</v>
      </c>
      <c r="AS127" s="252" t="s">
        <v>79</v>
      </c>
      <c r="AT127" s="252" t="s">
        <v>65</v>
      </c>
      <c r="AU127" s="252" t="s">
        <v>65</v>
      </c>
      <c r="AV127" s="252" t="s">
        <v>65</v>
      </c>
      <c r="AW127" s="252" t="s">
        <v>65</v>
      </c>
      <c r="AX127" s="269" t="s">
        <v>64</v>
      </c>
      <c r="AY127" s="252" t="s">
        <v>65</v>
      </c>
      <c r="AZ127" s="252"/>
      <c r="BA127" s="268" t="s">
        <v>65</v>
      </c>
      <c r="BB127" s="252" t="s">
        <v>64</v>
      </c>
      <c r="BC127" s="252"/>
      <c r="BD127" s="269" t="s">
        <v>64</v>
      </c>
      <c r="BE127" s="327" t="s">
        <v>65</v>
      </c>
      <c r="BF127" s="327" t="s">
        <v>65</v>
      </c>
    </row>
    <row r="128" spans="1:58" s="297" customFormat="1" x14ac:dyDescent="0.3">
      <c r="A128" s="304">
        <v>120</v>
      </c>
      <c r="B128" s="248" t="s">
        <v>384</v>
      </c>
      <c r="C128" s="248" t="s">
        <v>385</v>
      </c>
      <c r="D128" s="248" t="s">
        <v>62</v>
      </c>
      <c r="E128" s="290" t="s">
        <v>129</v>
      </c>
      <c r="F128" s="252" t="s">
        <v>64</v>
      </c>
      <c r="G128" s="252" t="s">
        <v>65</v>
      </c>
      <c r="H128" s="252" t="s">
        <v>65</v>
      </c>
      <c r="I128" s="278" t="s">
        <v>64</v>
      </c>
      <c r="J128" s="252" t="s">
        <v>64</v>
      </c>
      <c r="K128" s="252" t="s">
        <v>64</v>
      </c>
      <c r="L128" s="252" t="s">
        <v>64</v>
      </c>
      <c r="M128" s="264" t="s">
        <v>64</v>
      </c>
      <c r="N128" s="252" t="s">
        <v>64</v>
      </c>
      <c r="O128" s="252" t="s">
        <v>65</v>
      </c>
      <c r="P128" s="278" t="s">
        <v>64</v>
      </c>
      <c r="Q128" s="252" t="s">
        <v>64</v>
      </c>
      <c r="R128" s="252" t="s">
        <v>64</v>
      </c>
      <c r="S128" s="252" t="s">
        <v>64</v>
      </c>
      <c r="T128" s="252" t="s">
        <v>68</v>
      </c>
      <c r="U128" s="264" t="s">
        <v>64</v>
      </c>
      <c r="V128" s="252" t="s">
        <v>64</v>
      </c>
      <c r="W128" s="252" t="s">
        <v>64</v>
      </c>
      <c r="X128" s="252" t="s">
        <v>64</v>
      </c>
      <c r="Y128" s="252" t="s">
        <v>65</v>
      </c>
      <c r="Z128" s="278" t="s">
        <v>64</v>
      </c>
      <c r="AA128" s="252" t="s">
        <v>78</v>
      </c>
      <c r="AB128" s="252" t="s">
        <v>64</v>
      </c>
      <c r="AC128" s="252" t="s">
        <v>64</v>
      </c>
      <c r="AD128" s="252" t="s">
        <v>64</v>
      </c>
      <c r="AE128" s="252" t="s">
        <v>64</v>
      </c>
      <c r="AF128" s="252" t="s">
        <v>65</v>
      </c>
      <c r="AG128" s="264" t="s">
        <v>64</v>
      </c>
      <c r="AH128" s="262" t="s">
        <v>64</v>
      </c>
      <c r="AI128" s="250" t="s">
        <v>65</v>
      </c>
      <c r="AJ128" s="268" t="s">
        <v>64</v>
      </c>
      <c r="AK128" s="252" t="s">
        <v>64</v>
      </c>
      <c r="AL128" s="252" t="s">
        <v>64</v>
      </c>
      <c r="AM128" s="252" t="s">
        <v>65</v>
      </c>
      <c r="AN128" s="269" t="s">
        <v>64</v>
      </c>
      <c r="AO128" s="252" t="s">
        <v>64</v>
      </c>
      <c r="AP128" s="252" t="s">
        <v>64</v>
      </c>
      <c r="AQ128" s="252" t="s">
        <v>130</v>
      </c>
      <c r="AR128" s="268" t="s">
        <v>64</v>
      </c>
      <c r="AS128" s="252" t="s">
        <v>131</v>
      </c>
      <c r="AT128" s="252" t="s">
        <v>65</v>
      </c>
      <c r="AU128" s="252" t="s">
        <v>65</v>
      </c>
      <c r="AV128" s="252" t="s">
        <v>65</v>
      </c>
      <c r="AW128" s="252" t="s">
        <v>132</v>
      </c>
      <c r="AX128" s="269" t="s">
        <v>64</v>
      </c>
      <c r="AY128" s="252" t="s">
        <v>65</v>
      </c>
      <c r="AZ128" s="252"/>
      <c r="BA128" s="268" t="s">
        <v>65</v>
      </c>
      <c r="BB128" s="252" t="s">
        <v>64</v>
      </c>
      <c r="BC128" s="252"/>
      <c r="BD128" s="269" t="s">
        <v>64</v>
      </c>
      <c r="BE128" s="327" t="s">
        <v>65</v>
      </c>
      <c r="BF128" s="327" t="s">
        <v>65</v>
      </c>
    </row>
    <row r="129" spans="1:58" s="297" customFormat="1" x14ac:dyDescent="0.3">
      <c r="A129" s="304">
        <v>121</v>
      </c>
      <c r="B129" s="248" t="s">
        <v>386</v>
      </c>
      <c r="C129" s="248" t="s">
        <v>387</v>
      </c>
      <c r="D129" s="248" t="s">
        <v>71</v>
      </c>
      <c r="E129" s="290" t="s">
        <v>139</v>
      </c>
      <c r="F129" s="262" t="s">
        <v>64</v>
      </c>
      <c r="G129" s="252" t="s">
        <v>65</v>
      </c>
      <c r="H129" s="250" t="s">
        <v>64</v>
      </c>
      <c r="I129" s="278" t="s">
        <v>64</v>
      </c>
      <c r="J129" s="252" t="s">
        <v>64</v>
      </c>
      <c r="K129" s="252" t="s">
        <v>64</v>
      </c>
      <c r="L129" s="250" t="s">
        <v>64</v>
      </c>
      <c r="M129" s="264" t="s">
        <v>64</v>
      </c>
      <c r="N129" s="252" t="s">
        <v>64</v>
      </c>
      <c r="O129" s="250" t="s">
        <v>65</v>
      </c>
      <c r="P129" s="278" t="s">
        <v>64</v>
      </c>
      <c r="Q129" s="266" t="s">
        <v>64</v>
      </c>
      <c r="R129" s="251" t="s">
        <v>64</v>
      </c>
      <c r="S129" s="251" t="s">
        <v>65</v>
      </c>
      <c r="T129" s="251" t="s">
        <v>68</v>
      </c>
      <c r="U129" s="264" t="s">
        <v>64</v>
      </c>
      <c r="V129" s="252" t="s">
        <v>64</v>
      </c>
      <c r="W129" s="252" t="s">
        <v>64</v>
      </c>
      <c r="X129" s="252" t="s">
        <v>64</v>
      </c>
      <c r="Y129" s="252" t="s">
        <v>64</v>
      </c>
      <c r="Z129" s="278" t="s">
        <v>64</v>
      </c>
      <c r="AA129" s="252" t="s">
        <v>84</v>
      </c>
      <c r="AB129" s="252" t="s">
        <v>64</v>
      </c>
      <c r="AC129" s="252" t="s">
        <v>64</v>
      </c>
      <c r="AD129" s="252" t="s">
        <v>64</v>
      </c>
      <c r="AE129" s="252" t="s">
        <v>64</v>
      </c>
      <c r="AF129" s="252" t="s">
        <v>64</v>
      </c>
      <c r="AG129" s="264" t="s">
        <v>64</v>
      </c>
      <c r="AH129" s="262" t="s">
        <v>64</v>
      </c>
      <c r="AI129" s="250" t="s">
        <v>64</v>
      </c>
      <c r="AJ129" s="268" t="s">
        <v>64</v>
      </c>
      <c r="AK129" s="262" t="s">
        <v>64</v>
      </c>
      <c r="AL129" s="252" t="s">
        <v>64</v>
      </c>
      <c r="AM129" s="252" t="s">
        <v>65</v>
      </c>
      <c r="AN129" s="269" t="s">
        <v>64</v>
      </c>
      <c r="AO129" s="262" t="s">
        <v>64</v>
      </c>
      <c r="AP129" s="252" t="s">
        <v>64</v>
      </c>
      <c r="AQ129" s="252" t="s">
        <v>68</v>
      </c>
      <c r="AR129" s="268" t="s">
        <v>64</v>
      </c>
      <c r="AS129" s="262" t="s">
        <v>64</v>
      </c>
      <c r="AT129" s="252" t="s">
        <v>65</v>
      </c>
      <c r="AU129" s="252" t="s">
        <v>388</v>
      </c>
      <c r="AV129" s="252" t="s">
        <v>65</v>
      </c>
      <c r="AW129" s="252" t="s">
        <v>65</v>
      </c>
      <c r="AX129" s="269" t="s">
        <v>64</v>
      </c>
      <c r="AY129" s="262" t="s">
        <v>64</v>
      </c>
      <c r="AZ129" s="252"/>
      <c r="BA129" s="268" t="s">
        <v>64</v>
      </c>
      <c r="BB129" s="262" t="s">
        <v>64</v>
      </c>
      <c r="BC129" s="252"/>
      <c r="BD129" s="269" t="s">
        <v>64</v>
      </c>
      <c r="BE129" s="327" t="s">
        <v>64</v>
      </c>
      <c r="BF129" s="327" t="s">
        <v>64</v>
      </c>
    </row>
    <row r="130" spans="1:58" s="297" customFormat="1" x14ac:dyDescent="0.3">
      <c r="A130" s="304">
        <v>122</v>
      </c>
      <c r="B130" s="253" t="s">
        <v>389</v>
      </c>
      <c r="C130" s="253" t="s">
        <v>390</v>
      </c>
      <c r="D130" s="253" t="s">
        <v>82</v>
      </c>
      <c r="E130" s="305" t="s">
        <v>94</v>
      </c>
      <c r="F130" s="262" t="s">
        <v>64</v>
      </c>
      <c r="G130" s="252" t="s">
        <v>65</v>
      </c>
      <c r="H130" s="250" t="s">
        <v>65</v>
      </c>
      <c r="I130" s="278" t="s">
        <v>64</v>
      </c>
      <c r="J130" s="252" t="s">
        <v>64</v>
      </c>
      <c r="K130" s="252" t="s">
        <v>65</v>
      </c>
      <c r="L130" s="250" t="s">
        <v>65</v>
      </c>
      <c r="M130" s="264" t="s">
        <v>64</v>
      </c>
      <c r="N130" s="252" t="s">
        <v>64</v>
      </c>
      <c r="O130" s="250" t="s">
        <v>65</v>
      </c>
      <c r="P130" s="278" t="s">
        <v>64</v>
      </c>
      <c r="Q130" s="262" t="s">
        <v>64</v>
      </c>
      <c r="R130" s="252" t="s">
        <v>64</v>
      </c>
      <c r="S130" s="252" t="s">
        <v>65</v>
      </c>
      <c r="T130" s="252" t="s">
        <v>68</v>
      </c>
      <c r="U130" s="264" t="s">
        <v>64</v>
      </c>
      <c r="V130" s="252" t="s">
        <v>64</v>
      </c>
      <c r="W130" s="252" t="s">
        <v>64</v>
      </c>
      <c r="X130" s="252" t="s">
        <v>65</v>
      </c>
      <c r="Y130" s="252" t="s">
        <v>65</v>
      </c>
      <c r="Z130" s="278" t="s">
        <v>64</v>
      </c>
      <c r="AA130" s="252" t="s">
        <v>78</v>
      </c>
      <c r="AB130" s="252" t="s">
        <v>65</v>
      </c>
      <c r="AC130" s="252" t="s">
        <v>65</v>
      </c>
      <c r="AD130" s="252" t="s">
        <v>64</v>
      </c>
      <c r="AE130" s="252" t="s">
        <v>64</v>
      </c>
      <c r="AF130" s="252" t="s">
        <v>65</v>
      </c>
      <c r="AG130" s="264" t="s">
        <v>64</v>
      </c>
      <c r="AH130" s="262" t="s">
        <v>64</v>
      </c>
      <c r="AI130" s="252" t="s">
        <v>65</v>
      </c>
      <c r="AJ130" s="268" t="s">
        <v>64</v>
      </c>
      <c r="AK130" s="262" t="s">
        <v>64</v>
      </c>
      <c r="AL130" s="252" t="s">
        <v>64</v>
      </c>
      <c r="AM130" s="252" t="s">
        <v>65</v>
      </c>
      <c r="AN130" s="269" t="s">
        <v>64</v>
      </c>
      <c r="AO130" s="262" t="s">
        <v>64</v>
      </c>
      <c r="AP130" s="252" t="s">
        <v>65</v>
      </c>
      <c r="AQ130" s="252"/>
      <c r="AR130" s="268" t="s">
        <v>64</v>
      </c>
      <c r="AS130" s="262" t="s">
        <v>64</v>
      </c>
      <c r="AT130" s="252" t="s">
        <v>65</v>
      </c>
      <c r="AU130" s="252" t="s">
        <v>64</v>
      </c>
      <c r="AV130" s="252" t="s">
        <v>65</v>
      </c>
      <c r="AW130" s="252" t="s">
        <v>64</v>
      </c>
      <c r="AX130" s="269" t="s">
        <v>64</v>
      </c>
      <c r="AY130" s="262" t="s">
        <v>65</v>
      </c>
      <c r="AZ130" s="252"/>
      <c r="BA130" s="268" t="s">
        <v>65</v>
      </c>
      <c r="BB130" s="262" t="s">
        <v>65</v>
      </c>
      <c r="BC130" s="252"/>
      <c r="BD130" s="269" t="s">
        <v>65</v>
      </c>
      <c r="BE130" s="327" t="s">
        <v>65</v>
      </c>
      <c r="BF130" s="327" t="s">
        <v>65</v>
      </c>
    </row>
    <row r="131" spans="1:58" s="297" customFormat="1" x14ac:dyDescent="0.3">
      <c r="A131" s="304">
        <v>123</v>
      </c>
      <c r="B131" s="248" t="s">
        <v>391</v>
      </c>
      <c r="C131" s="248" t="s">
        <v>392</v>
      </c>
      <c r="D131" s="248" t="s">
        <v>82</v>
      </c>
      <c r="E131" s="290" t="s">
        <v>97</v>
      </c>
      <c r="F131" s="262" t="s">
        <v>64</v>
      </c>
      <c r="G131" s="252" t="s">
        <v>65</v>
      </c>
      <c r="H131" s="250" t="s">
        <v>65</v>
      </c>
      <c r="I131" s="278" t="s">
        <v>64</v>
      </c>
      <c r="J131" s="252" t="s">
        <v>65</v>
      </c>
      <c r="K131" s="252" t="s">
        <v>65</v>
      </c>
      <c r="L131" s="250" t="s">
        <v>65</v>
      </c>
      <c r="M131" s="264" t="s">
        <v>65</v>
      </c>
      <c r="N131" s="252" t="s">
        <v>64</v>
      </c>
      <c r="O131" s="250" t="s">
        <v>65</v>
      </c>
      <c r="P131" s="278" t="s">
        <v>64</v>
      </c>
      <c r="Q131" s="266" t="s">
        <v>64</v>
      </c>
      <c r="R131" s="251" t="s">
        <v>65</v>
      </c>
      <c r="S131" s="251" t="s">
        <v>65</v>
      </c>
      <c r="T131" s="251" t="s">
        <v>65</v>
      </c>
      <c r="U131" s="264" t="s">
        <v>64</v>
      </c>
      <c r="V131" s="252" t="s">
        <v>64</v>
      </c>
      <c r="W131" s="252" t="s">
        <v>64</v>
      </c>
      <c r="X131" s="252" t="s">
        <v>64</v>
      </c>
      <c r="Y131" s="252" t="s">
        <v>64</v>
      </c>
      <c r="Z131" s="278" t="s">
        <v>64</v>
      </c>
      <c r="AA131" s="252" t="s">
        <v>65</v>
      </c>
      <c r="AB131" s="252" t="s">
        <v>65</v>
      </c>
      <c r="AC131" s="252" t="s">
        <v>65</v>
      </c>
      <c r="AD131" s="252" t="s">
        <v>65</v>
      </c>
      <c r="AE131" s="252" t="s">
        <v>64</v>
      </c>
      <c r="AF131" s="252" t="s">
        <v>65</v>
      </c>
      <c r="AG131" s="264" t="s">
        <v>65</v>
      </c>
      <c r="AH131" s="262" t="s">
        <v>64</v>
      </c>
      <c r="AI131" s="250" t="s">
        <v>65</v>
      </c>
      <c r="AJ131" s="268" t="s">
        <v>64</v>
      </c>
      <c r="AK131" s="262" t="s">
        <v>65</v>
      </c>
      <c r="AL131" s="252" t="s">
        <v>64</v>
      </c>
      <c r="AM131" s="252" t="s">
        <v>65</v>
      </c>
      <c r="AN131" s="269" t="s">
        <v>64</v>
      </c>
      <c r="AO131" s="262" t="s">
        <v>65</v>
      </c>
      <c r="AP131" s="252" t="s">
        <v>65</v>
      </c>
      <c r="AQ131" s="252" t="s">
        <v>65</v>
      </c>
      <c r="AR131" s="268" t="s">
        <v>65</v>
      </c>
      <c r="AS131" s="262" t="s">
        <v>393</v>
      </c>
      <c r="AT131" s="252" t="s">
        <v>394</v>
      </c>
      <c r="AU131" s="252" t="s">
        <v>65</v>
      </c>
      <c r="AV131" s="252" t="s">
        <v>65</v>
      </c>
      <c r="AW131" s="252" t="s">
        <v>65</v>
      </c>
      <c r="AX131" s="269" t="s">
        <v>64</v>
      </c>
      <c r="AY131" s="262" t="s">
        <v>64</v>
      </c>
      <c r="AZ131" s="252"/>
      <c r="BA131" s="268" t="s">
        <v>64</v>
      </c>
      <c r="BB131" s="262" t="s">
        <v>64</v>
      </c>
      <c r="BC131" s="252"/>
      <c r="BD131" s="269" t="s">
        <v>64</v>
      </c>
      <c r="BE131" s="327" t="s">
        <v>65</v>
      </c>
      <c r="BF131" s="327" t="s">
        <v>65</v>
      </c>
    </row>
    <row r="132" spans="1:58" s="297" customFormat="1" x14ac:dyDescent="0.3">
      <c r="A132" s="304">
        <v>124</v>
      </c>
      <c r="B132" s="253" t="s">
        <v>395</v>
      </c>
      <c r="C132" s="253" t="s">
        <v>396</v>
      </c>
      <c r="D132" s="253" t="s">
        <v>93</v>
      </c>
      <c r="E132" s="305" t="s">
        <v>94</v>
      </c>
      <c r="F132" s="262" t="s">
        <v>64</v>
      </c>
      <c r="G132" s="252" t="s">
        <v>65</v>
      </c>
      <c r="H132" s="250" t="s">
        <v>65</v>
      </c>
      <c r="I132" s="278" t="s">
        <v>64</v>
      </c>
      <c r="J132" s="252" t="s">
        <v>64</v>
      </c>
      <c r="K132" s="252" t="s">
        <v>65</v>
      </c>
      <c r="L132" s="250" t="s">
        <v>65</v>
      </c>
      <c r="M132" s="264" t="s">
        <v>64</v>
      </c>
      <c r="N132" s="252" t="s">
        <v>64</v>
      </c>
      <c r="O132" s="250" t="s">
        <v>65</v>
      </c>
      <c r="P132" s="278" t="s">
        <v>64</v>
      </c>
      <c r="Q132" s="262" t="s">
        <v>64</v>
      </c>
      <c r="R132" s="252" t="s">
        <v>64</v>
      </c>
      <c r="S132" s="252" t="s">
        <v>65</v>
      </c>
      <c r="T132" s="252" t="s">
        <v>68</v>
      </c>
      <c r="U132" s="264" t="s">
        <v>64</v>
      </c>
      <c r="V132" s="252" t="s">
        <v>64</v>
      </c>
      <c r="W132" s="252" t="s">
        <v>64</v>
      </c>
      <c r="X132" s="252" t="s">
        <v>65</v>
      </c>
      <c r="Y132" s="252" t="s">
        <v>65</v>
      </c>
      <c r="Z132" s="278" t="s">
        <v>64</v>
      </c>
      <c r="AA132" s="252" t="s">
        <v>78</v>
      </c>
      <c r="AB132" s="252" t="s">
        <v>65</v>
      </c>
      <c r="AC132" s="252" t="s">
        <v>65</v>
      </c>
      <c r="AD132" s="252" t="s">
        <v>64</v>
      </c>
      <c r="AE132" s="252" t="s">
        <v>64</v>
      </c>
      <c r="AF132" s="252" t="s">
        <v>65</v>
      </c>
      <c r="AG132" s="264" t="s">
        <v>64</v>
      </c>
      <c r="AH132" s="262" t="s">
        <v>64</v>
      </c>
      <c r="AI132" s="252" t="s">
        <v>65</v>
      </c>
      <c r="AJ132" s="268" t="s">
        <v>64</v>
      </c>
      <c r="AK132" s="262" t="s">
        <v>64</v>
      </c>
      <c r="AL132" s="252" t="s">
        <v>64</v>
      </c>
      <c r="AM132" s="252" t="s">
        <v>65</v>
      </c>
      <c r="AN132" s="269" t="s">
        <v>64</v>
      </c>
      <c r="AO132" s="262" t="s">
        <v>64</v>
      </c>
      <c r="AP132" s="252" t="s">
        <v>65</v>
      </c>
      <c r="AQ132" s="252"/>
      <c r="AR132" s="268" t="s">
        <v>64</v>
      </c>
      <c r="AS132" s="262" t="s">
        <v>64</v>
      </c>
      <c r="AT132" s="252" t="s">
        <v>65</v>
      </c>
      <c r="AU132" s="252" t="s">
        <v>64</v>
      </c>
      <c r="AV132" s="252" t="s">
        <v>65</v>
      </c>
      <c r="AW132" s="252" t="s">
        <v>64</v>
      </c>
      <c r="AX132" s="269" t="s">
        <v>64</v>
      </c>
      <c r="AY132" s="262" t="s">
        <v>65</v>
      </c>
      <c r="AZ132" s="252"/>
      <c r="BA132" s="268" t="s">
        <v>65</v>
      </c>
      <c r="BB132" s="262" t="s">
        <v>65</v>
      </c>
      <c r="BC132" s="252"/>
      <c r="BD132" s="269" t="s">
        <v>65</v>
      </c>
      <c r="BE132" s="327" t="s">
        <v>65</v>
      </c>
      <c r="BF132" s="327" t="s">
        <v>65</v>
      </c>
    </row>
    <row r="133" spans="1:58" s="297" customFormat="1" x14ac:dyDescent="0.3">
      <c r="A133" s="304">
        <v>125</v>
      </c>
      <c r="B133" s="248" t="s">
        <v>397</v>
      </c>
      <c r="C133" s="248" t="s">
        <v>398</v>
      </c>
      <c r="D133" s="248" t="s">
        <v>76</v>
      </c>
      <c r="E133" s="290" t="s">
        <v>91</v>
      </c>
      <c r="F133" s="262" t="s">
        <v>64</v>
      </c>
      <c r="G133" s="252" t="s">
        <v>64</v>
      </c>
      <c r="H133" s="250" t="s">
        <v>65</v>
      </c>
      <c r="I133" s="278" t="s">
        <v>64</v>
      </c>
      <c r="J133" s="252" t="s">
        <v>64</v>
      </c>
      <c r="K133" s="252" t="s">
        <v>65</v>
      </c>
      <c r="L133" s="250" t="s">
        <v>65</v>
      </c>
      <c r="M133" s="264" t="s">
        <v>64</v>
      </c>
      <c r="N133" s="252" t="s">
        <v>64</v>
      </c>
      <c r="O133" s="250" t="s">
        <v>65</v>
      </c>
      <c r="P133" s="278" t="s">
        <v>64</v>
      </c>
      <c r="Q133" s="262" t="s">
        <v>64</v>
      </c>
      <c r="R133" s="252" t="s">
        <v>64</v>
      </c>
      <c r="S133" s="252" t="s">
        <v>64</v>
      </c>
      <c r="T133" s="252" t="s">
        <v>68</v>
      </c>
      <c r="U133" s="264" t="s">
        <v>64</v>
      </c>
      <c r="V133" s="252" t="s">
        <v>64</v>
      </c>
      <c r="W133" s="252" t="s">
        <v>64</v>
      </c>
      <c r="X133" s="252" t="s">
        <v>65</v>
      </c>
      <c r="Y133" s="252" t="s">
        <v>65</v>
      </c>
      <c r="Z133" s="278" t="s">
        <v>64</v>
      </c>
      <c r="AA133" s="252" t="s">
        <v>78</v>
      </c>
      <c r="AB133" s="252" t="s">
        <v>64</v>
      </c>
      <c r="AC133" s="252" t="s">
        <v>64</v>
      </c>
      <c r="AD133" s="252" t="s">
        <v>64</v>
      </c>
      <c r="AE133" s="252" t="s">
        <v>64</v>
      </c>
      <c r="AF133" s="252" t="s">
        <v>65</v>
      </c>
      <c r="AG133" s="264" t="s">
        <v>64</v>
      </c>
      <c r="AH133" s="252" t="s">
        <v>64</v>
      </c>
      <c r="AI133" s="252" t="s">
        <v>64</v>
      </c>
      <c r="AJ133" s="268" t="s">
        <v>64</v>
      </c>
      <c r="AK133" s="252" t="s">
        <v>64</v>
      </c>
      <c r="AL133" s="252" t="s">
        <v>64</v>
      </c>
      <c r="AM133" s="252" t="s">
        <v>65</v>
      </c>
      <c r="AN133" s="269" t="s">
        <v>64</v>
      </c>
      <c r="AO133" s="252" t="s">
        <v>64</v>
      </c>
      <c r="AP133" s="252" t="s">
        <v>64</v>
      </c>
      <c r="AQ133" s="252"/>
      <c r="AR133" s="268" t="s">
        <v>64</v>
      </c>
      <c r="AS133" s="252" t="s">
        <v>79</v>
      </c>
      <c r="AT133" s="252" t="s">
        <v>65</v>
      </c>
      <c r="AU133" s="252" t="s">
        <v>65</v>
      </c>
      <c r="AV133" s="252" t="s">
        <v>65</v>
      </c>
      <c r="AW133" s="252" t="s">
        <v>65</v>
      </c>
      <c r="AX133" s="269" t="s">
        <v>64</v>
      </c>
      <c r="AY133" s="252" t="s">
        <v>65</v>
      </c>
      <c r="AZ133" s="252"/>
      <c r="BA133" s="268" t="s">
        <v>65</v>
      </c>
      <c r="BB133" s="252" t="s">
        <v>64</v>
      </c>
      <c r="BC133" s="252"/>
      <c r="BD133" s="269" t="s">
        <v>64</v>
      </c>
      <c r="BE133" s="327" t="s">
        <v>65</v>
      </c>
      <c r="BF133" s="327" t="s">
        <v>65</v>
      </c>
    </row>
    <row r="134" spans="1:58" s="297" customFormat="1" x14ac:dyDescent="0.3">
      <c r="A134" s="304">
        <v>126</v>
      </c>
      <c r="B134" s="248" t="s">
        <v>399</v>
      </c>
      <c r="C134" s="248" t="s">
        <v>400</v>
      </c>
      <c r="D134" s="248" t="s">
        <v>76</v>
      </c>
      <c r="E134" s="290" t="s">
        <v>91</v>
      </c>
      <c r="F134" s="262" t="s">
        <v>64</v>
      </c>
      <c r="G134" s="252" t="s">
        <v>64</v>
      </c>
      <c r="H134" s="250" t="s">
        <v>65</v>
      </c>
      <c r="I134" s="278" t="s">
        <v>64</v>
      </c>
      <c r="J134" s="252" t="s">
        <v>64</v>
      </c>
      <c r="K134" s="252" t="s">
        <v>65</v>
      </c>
      <c r="L134" s="250" t="s">
        <v>65</v>
      </c>
      <c r="M134" s="264" t="s">
        <v>64</v>
      </c>
      <c r="N134" s="252" t="s">
        <v>64</v>
      </c>
      <c r="O134" s="250" t="s">
        <v>65</v>
      </c>
      <c r="P134" s="278" t="s">
        <v>64</v>
      </c>
      <c r="Q134" s="262" t="s">
        <v>64</v>
      </c>
      <c r="R134" s="252" t="s">
        <v>64</v>
      </c>
      <c r="S134" s="252" t="s">
        <v>64</v>
      </c>
      <c r="T134" s="252" t="s">
        <v>68</v>
      </c>
      <c r="U134" s="264" t="s">
        <v>64</v>
      </c>
      <c r="V134" s="252" t="s">
        <v>64</v>
      </c>
      <c r="W134" s="252" t="s">
        <v>64</v>
      </c>
      <c r="X134" s="252" t="s">
        <v>65</v>
      </c>
      <c r="Y134" s="252" t="s">
        <v>65</v>
      </c>
      <c r="Z134" s="278" t="s">
        <v>64</v>
      </c>
      <c r="AA134" s="252" t="s">
        <v>78</v>
      </c>
      <c r="AB134" s="252" t="s">
        <v>64</v>
      </c>
      <c r="AC134" s="252" t="s">
        <v>64</v>
      </c>
      <c r="AD134" s="252" t="s">
        <v>64</v>
      </c>
      <c r="AE134" s="252" t="s">
        <v>64</v>
      </c>
      <c r="AF134" s="252" t="s">
        <v>65</v>
      </c>
      <c r="AG134" s="264" t="s">
        <v>64</v>
      </c>
      <c r="AH134" s="252" t="s">
        <v>64</v>
      </c>
      <c r="AI134" s="252" t="s">
        <v>64</v>
      </c>
      <c r="AJ134" s="268" t="s">
        <v>64</v>
      </c>
      <c r="AK134" s="252" t="s">
        <v>64</v>
      </c>
      <c r="AL134" s="252" t="s">
        <v>64</v>
      </c>
      <c r="AM134" s="252" t="s">
        <v>65</v>
      </c>
      <c r="AN134" s="269" t="s">
        <v>64</v>
      </c>
      <c r="AO134" s="252" t="s">
        <v>64</v>
      </c>
      <c r="AP134" s="252" t="s">
        <v>64</v>
      </c>
      <c r="AQ134" s="252"/>
      <c r="AR134" s="268" t="s">
        <v>64</v>
      </c>
      <c r="AS134" s="252" t="s">
        <v>79</v>
      </c>
      <c r="AT134" s="252" t="s">
        <v>65</v>
      </c>
      <c r="AU134" s="252" t="s">
        <v>65</v>
      </c>
      <c r="AV134" s="252" t="s">
        <v>65</v>
      </c>
      <c r="AW134" s="252" t="s">
        <v>65</v>
      </c>
      <c r="AX134" s="269" t="s">
        <v>64</v>
      </c>
      <c r="AY134" s="252" t="s">
        <v>65</v>
      </c>
      <c r="AZ134" s="252"/>
      <c r="BA134" s="268" t="s">
        <v>65</v>
      </c>
      <c r="BB134" s="252" t="s">
        <v>64</v>
      </c>
      <c r="BC134" s="252"/>
      <c r="BD134" s="269" t="s">
        <v>64</v>
      </c>
      <c r="BE134" s="327" t="s">
        <v>65</v>
      </c>
      <c r="BF134" s="327" t="s">
        <v>65</v>
      </c>
    </row>
    <row r="135" spans="1:58" s="297" customFormat="1" x14ac:dyDescent="0.3">
      <c r="A135" s="309">
        <v>127</v>
      </c>
      <c r="B135" s="254" t="str">
        <f>SUBSTITUTE("Northen Mariana Islands","Islands","Isl")</f>
        <v>Northen Mariana Isl</v>
      </c>
      <c r="C135" s="254" t="s">
        <v>401</v>
      </c>
      <c r="D135" s="254" t="s">
        <v>82</v>
      </c>
      <c r="E135" s="306" t="s">
        <v>83</v>
      </c>
      <c r="F135" s="262" t="s">
        <v>64</v>
      </c>
      <c r="G135" s="252" t="s">
        <v>65</v>
      </c>
      <c r="H135" s="250" t="s">
        <v>64</v>
      </c>
      <c r="I135" s="278" t="s">
        <v>64</v>
      </c>
      <c r="J135" s="252" t="s">
        <v>64</v>
      </c>
      <c r="K135" s="252" t="s">
        <v>64</v>
      </c>
      <c r="L135" s="250" t="s">
        <v>64</v>
      </c>
      <c r="M135" s="264" t="s">
        <v>64</v>
      </c>
      <c r="N135" s="252" t="s">
        <v>64</v>
      </c>
      <c r="O135" s="250" t="s">
        <v>65</v>
      </c>
      <c r="P135" s="278" t="s">
        <v>64</v>
      </c>
      <c r="Q135" s="252" t="s">
        <v>64</v>
      </c>
      <c r="R135" s="252" t="s">
        <v>64</v>
      </c>
      <c r="S135" s="252" t="s">
        <v>65</v>
      </c>
      <c r="T135" s="252" t="s">
        <v>67</v>
      </c>
      <c r="U135" s="264" t="s">
        <v>64</v>
      </c>
      <c r="V135" s="252" t="s">
        <v>64</v>
      </c>
      <c r="W135" s="252" t="s">
        <v>64</v>
      </c>
      <c r="X135" s="252" t="s">
        <v>64</v>
      </c>
      <c r="Y135" s="252" t="s">
        <v>65</v>
      </c>
      <c r="Z135" s="278" t="s">
        <v>64</v>
      </c>
      <c r="AA135" s="252" t="s">
        <v>84</v>
      </c>
      <c r="AB135" s="252" t="s">
        <v>64</v>
      </c>
      <c r="AC135" s="252" t="s">
        <v>64</v>
      </c>
      <c r="AD135" s="252" t="s">
        <v>64</v>
      </c>
      <c r="AE135" s="252" t="s">
        <v>64</v>
      </c>
      <c r="AF135" s="252" t="s">
        <v>64</v>
      </c>
      <c r="AG135" s="264" t="s">
        <v>64</v>
      </c>
      <c r="AH135" s="262" t="s">
        <v>64</v>
      </c>
      <c r="AI135" s="252" t="s">
        <v>65</v>
      </c>
      <c r="AJ135" s="268" t="s">
        <v>64</v>
      </c>
      <c r="AK135" s="262" t="s">
        <v>65</v>
      </c>
      <c r="AL135" s="252" t="s">
        <v>65</v>
      </c>
      <c r="AM135" s="252"/>
      <c r="AN135" s="269" t="s">
        <v>64</v>
      </c>
      <c r="AO135" s="262" t="s">
        <v>64</v>
      </c>
      <c r="AP135" s="252" t="s">
        <v>64</v>
      </c>
      <c r="AQ135" s="252"/>
      <c r="AR135" s="268" t="s">
        <v>64</v>
      </c>
      <c r="AS135" s="262" t="s">
        <v>85</v>
      </c>
      <c r="AT135" s="252" t="s">
        <v>65</v>
      </c>
      <c r="AU135" s="252" t="s">
        <v>86</v>
      </c>
      <c r="AV135" s="252" t="s">
        <v>87</v>
      </c>
      <c r="AW135" s="252" t="s">
        <v>88</v>
      </c>
      <c r="AX135" s="269" t="s">
        <v>64</v>
      </c>
      <c r="AY135" s="262" t="s">
        <v>64</v>
      </c>
      <c r="AZ135" s="252"/>
      <c r="BA135" s="268" t="s">
        <v>64</v>
      </c>
      <c r="BB135" s="262" t="s">
        <v>64</v>
      </c>
      <c r="BC135" s="252"/>
      <c r="BD135" s="269" t="s">
        <v>64</v>
      </c>
      <c r="BE135" s="327" t="s">
        <v>65</v>
      </c>
      <c r="BF135" s="327" t="s">
        <v>65</v>
      </c>
    </row>
    <row r="136" spans="1:58" s="297" customFormat="1" x14ac:dyDescent="0.3">
      <c r="A136" s="304">
        <v>128</v>
      </c>
      <c r="B136" s="248" t="s">
        <v>402</v>
      </c>
      <c r="C136" s="248" t="s">
        <v>403</v>
      </c>
      <c r="D136" s="248" t="s">
        <v>71</v>
      </c>
      <c r="E136" s="290" t="s">
        <v>139</v>
      </c>
      <c r="F136" s="262" t="s">
        <v>64</v>
      </c>
      <c r="G136" s="252" t="s">
        <v>64</v>
      </c>
      <c r="H136" s="250" t="s">
        <v>64</v>
      </c>
      <c r="I136" s="278" t="s">
        <v>64</v>
      </c>
      <c r="J136" s="252" t="s">
        <v>64</v>
      </c>
      <c r="K136" s="252" t="s">
        <v>64</v>
      </c>
      <c r="L136" s="250" t="s">
        <v>65</v>
      </c>
      <c r="M136" s="264" t="s">
        <v>64</v>
      </c>
      <c r="N136" s="252" t="s">
        <v>64</v>
      </c>
      <c r="O136" s="250" t="s">
        <v>65</v>
      </c>
      <c r="P136" s="278" t="s">
        <v>64</v>
      </c>
      <c r="Q136" s="266" t="s">
        <v>64</v>
      </c>
      <c r="R136" s="251" t="s">
        <v>64</v>
      </c>
      <c r="S136" s="251" t="s">
        <v>65</v>
      </c>
      <c r="T136" s="251" t="s">
        <v>68</v>
      </c>
      <c r="U136" s="264" t="s">
        <v>64</v>
      </c>
      <c r="V136" s="301" t="s">
        <v>64</v>
      </c>
      <c r="W136" s="301" t="s">
        <v>64</v>
      </c>
      <c r="X136" s="301" t="s">
        <v>64</v>
      </c>
      <c r="Y136" s="301" t="s">
        <v>65</v>
      </c>
      <c r="Z136" s="278" t="s">
        <v>64</v>
      </c>
      <c r="AA136" s="301" t="s">
        <v>84</v>
      </c>
      <c r="AB136" s="301" t="s">
        <v>64</v>
      </c>
      <c r="AC136" s="301" t="s">
        <v>64</v>
      </c>
      <c r="AD136" s="301" t="s">
        <v>64</v>
      </c>
      <c r="AE136" s="301" t="s">
        <v>64</v>
      </c>
      <c r="AF136" s="301" t="s">
        <v>64</v>
      </c>
      <c r="AG136" s="264" t="s">
        <v>64</v>
      </c>
      <c r="AH136" s="300" t="s">
        <v>64</v>
      </c>
      <c r="AI136" s="302" t="s">
        <v>64</v>
      </c>
      <c r="AJ136" s="268" t="s">
        <v>64</v>
      </c>
      <c r="AK136" s="300" t="s">
        <v>64</v>
      </c>
      <c r="AL136" s="301" t="s">
        <v>64</v>
      </c>
      <c r="AM136" s="301" t="s">
        <v>65</v>
      </c>
      <c r="AN136" s="269" t="s">
        <v>64</v>
      </c>
      <c r="AO136" s="300" t="s">
        <v>64</v>
      </c>
      <c r="AP136" s="301" t="s">
        <v>64</v>
      </c>
      <c r="AQ136" s="301" t="s">
        <v>68</v>
      </c>
      <c r="AR136" s="268" t="s">
        <v>64</v>
      </c>
      <c r="AS136" s="300" t="s">
        <v>65</v>
      </c>
      <c r="AT136" s="301" t="s">
        <v>65</v>
      </c>
      <c r="AU136" s="301" t="s">
        <v>65</v>
      </c>
      <c r="AV136" s="301" t="s">
        <v>65</v>
      </c>
      <c r="AW136" s="301" t="s">
        <v>404</v>
      </c>
      <c r="AX136" s="269" t="s">
        <v>64</v>
      </c>
      <c r="AY136" s="300" t="s">
        <v>65</v>
      </c>
      <c r="AZ136" s="301"/>
      <c r="BA136" s="268" t="s">
        <v>65</v>
      </c>
      <c r="BB136" s="300" t="s">
        <v>64</v>
      </c>
      <c r="BC136" s="301"/>
      <c r="BD136" s="269" t="s">
        <v>64</v>
      </c>
      <c r="BE136" s="327" t="s">
        <v>64</v>
      </c>
      <c r="BF136" s="327" t="s">
        <v>64</v>
      </c>
    </row>
    <row r="137" spans="1:58" s="297" customFormat="1" x14ac:dyDescent="0.3">
      <c r="A137" s="304">
        <v>129</v>
      </c>
      <c r="B137" s="248" t="s">
        <v>405</v>
      </c>
      <c r="C137" s="248" t="s">
        <v>406</v>
      </c>
      <c r="D137" s="248" t="s">
        <v>126</v>
      </c>
      <c r="E137" s="290" t="s">
        <v>77</v>
      </c>
      <c r="F137" s="262" t="s">
        <v>64</v>
      </c>
      <c r="G137" s="252" t="s">
        <v>65</v>
      </c>
      <c r="H137" s="250" t="s">
        <v>65</v>
      </c>
      <c r="I137" s="278" t="s">
        <v>64</v>
      </c>
      <c r="J137" s="252" t="s">
        <v>64</v>
      </c>
      <c r="K137" s="252" t="s">
        <v>66</v>
      </c>
      <c r="L137" s="250" t="s">
        <v>65</v>
      </c>
      <c r="M137" s="264" t="s">
        <v>64</v>
      </c>
      <c r="N137" s="252" t="s">
        <v>64</v>
      </c>
      <c r="O137" s="250" t="s">
        <v>65</v>
      </c>
      <c r="P137" s="278" t="s">
        <v>64</v>
      </c>
      <c r="Q137" s="262" t="s">
        <v>64</v>
      </c>
      <c r="R137" s="252" t="s">
        <v>64</v>
      </c>
      <c r="S137" s="252" t="s">
        <v>64</v>
      </c>
      <c r="T137" s="252" t="s">
        <v>68</v>
      </c>
      <c r="U137" s="264" t="s">
        <v>64</v>
      </c>
      <c r="V137" s="252" t="s">
        <v>64</v>
      </c>
      <c r="W137" s="252" t="s">
        <v>64</v>
      </c>
      <c r="X137" s="252" t="s">
        <v>65</v>
      </c>
      <c r="Y137" s="252" t="s">
        <v>65</v>
      </c>
      <c r="Z137" s="278" t="s">
        <v>64</v>
      </c>
      <c r="AA137" s="252" t="s">
        <v>78</v>
      </c>
      <c r="AB137" s="252" t="s">
        <v>65</v>
      </c>
      <c r="AC137" s="252" t="s">
        <v>65</v>
      </c>
      <c r="AD137" s="252" t="s">
        <v>65</v>
      </c>
      <c r="AE137" s="252" t="s">
        <v>64</v>
      </c>
      <c r="AF137" s="252" t="s">
        <v>65</v>
      </c>
      <c r="AG137" s="264" t="s">
        <v>65</v>
      </c>
      <c r="AH137" s="252" t="s">
        <v>64</v>
      </c>
      <c r="AI137" s="252" t="s">
        <v>65</v>
      </c>
      <c r="AJ137" s="268" t="s">
        <v>64</v>
      </c>
      <c r="AK137" s="252" t="s">
        <v>64</v>
      </c>
      <c r="AL137" s="252" t="s">
        <v>64</v>
      </c>
      <c r="AM137" s="252" t="s">
        <v>65</v>
      </c>
      <c r="AN137" s="269" t="s">
        <v>64</v>
      </c>
      <c r="AO137" s="252" t="s">
        <v>64</v>
      </c>
      <c r="AP137" s="252" t="s">
        <v>65</v>
      </c>
      <c r="AQ137" s="252" t="s">
        <v>68</v>
      </c>
      <c r="AR137" s="268" t="s">
        <v>64</v>
      </c>
      <c r="AS137" s="252" t="s">
        <v>65</v>
      </c>
      <c r="AT137" s="252" t="s">
        <v>79</v>
      </c>
      <c r="AU137" s="252" t="s">
        <v>65</v>
      </c>
      <c r="AV137" s="252" t="s">
        <v>65</v>
      </c>
      <c r="AW137" s="252" t="s">
        <v>65</v>
      </c>
      <c r="AX137" s="269" t="s">
        <v>64</v>
      </c>
      <c r="AY137" s="252" t="s">
        <v>65</v>
      </c>
      <c r="AZ137" s="252"/>
      <c r="BA137" s="268" t="s">
        <v>65</v>
      </c>
      <c r="BB137" s="252" t="s">
        <v>64</v>
      </c>
      <c r="BC137" s="252"/>
      <c r="BD137" s="269" t="s">
        <v>64</v>
      </c>
      <c r="BE137" s="327" t="s">
        <v>65</v>
      </c>
      <c r="BF137" s="327" t="s">
        <v>65</v>
      </c>
    </row>
    <row r="138" spans="1:58" s="297" customFormat="1" x14ac:dyDescent="0.3">
      <c r="A138" s="304">
        <v>130</v>
      </c>
      <c r="B138" s="248" t="s">
        <v>407</v>
      </c>
      <c r="C138" s="248" t="s">
        <v>408</v>
      </c>
      <c r="D138" s="248" t="s">
        <v>62</v>
      </c>
      <c r="E138" s="290" t="s">
        <v>129</v>
      </c>
      <c r="F138" s="252" t="s">
        <v>64</v>
      </c>
      <c r="G138" s="252" t="s">
        <v>65</v>
      </c>
      <c r="H138" s="252" t="s">
        <v>65</v>
      </c>
      <c r="I138" s="278" t="s">
        <v>64</v>
      </c>
      <c r="J138" s="252" t="s">
        <v>64</v>
      </c>
      <c r="K138" s="252" t="s">
        <v>64</v>
      </c>
      <c r="L138" s="252" t="s">
        <v>64</v>
      </c>
      <c r="M138" s="264" t="s">
        <v>64</v>
      </c>
      <c r="N138" s="252" t="s">
        <v>64</v>
      </c>
      <c r="O138" s="252" t="s">
        <v>65</v>
      </c>
      <c r="P138" s="278" t="s">
        <v>64</v>
      </c>
      <c r="Q138" s="252" t="s">
        <v>64</v>
      </c>
      <c r="R138" s="252" t="s">
        <v>64</v>
      </c>
      <c r="S138" s="252" t="s">
        <v>64</v>
      </c>
      <c r="T138" s="252" t="s">
        <v>68</v>
      </c>
      <c r="U138" s="264" t="s">
        <v>64</v>
      </c>
      <c r="V138" s="252" t="s">
        <v>64</v>
      </c>
      <c r="W138" s="252" t="s">
        <v>64</v>
      </c>
      <c r="X138" s="252" t="s">
        <v>64</v>
      </c>
      <c r="Y138" s="252" t="s">
        <v>65</v>
      </c>
      <c r="Z138" s="278" t="s">
        <v>64</v>
      </c>
      <c r="AA138" s="252" t="s">
        <v>78</v>
      </c>
      <c r="AB138" s="252" t="s">
        <v>64</v>
      </c>
      <c r="AC138" s="252" t="s">
        <v>64</v>
      </c>
      <c r="AD138" s="252" t="s">
        <v>64</v>
      </c>
      <c r="AE138" s="252" t="s">
        <v>64</v>
      </c>
      <c r="AF138" s="252" t="s">
        <v>65</v>
      </c>
      <c r="AG138" s="264" t="s">
        <v>64</v>
      </c>
      <c r="AH138" s="262" t="s">
        <v>64</v>
      </c>
      <c r="AI138" s="250" t="s">
        <v>65</v>
      </c>
      <c r="AJ138" s="268" t="s">
        <v>64</v>
      </c>
      <c r="AK138" s="252" t="s">
        <v>64</v>
      </c>
      <c r="AL138" s="252" t="s">
        <v>64</v>
      </c>
      <c r="AM138" s="252" t="s">
        <v>65</v>
      </c>
      <c r="AN138" s="269" t="s">
        <v>64</v>
      </c>
      <c r="AO138" s="252" t="s">
        <v>64</v>
      </c>
      <c r="AP138" s="252" t="s">
        <v>64</v>
      </c>
      <c r="AQ138" s="252" t="s">
        <v>130</v>
      </c>
      <c r="AR138" s="268" t="s">
        <v>64</v>
      </c>
      <c r="AS138" s="252" t="s">
        <v>131</v>
      </c>
      <c r="AT138" s="252" t="s">
        <v>65</v>
      </c>
      <c r="AU138" s="252" t="s">
        <v>65</v>
      </c>
      <c r="AV138" s="252" t="s">
        <v>65</v>
      </c>
      <c r="AW138" s="252" t="s">
        <v>132</v>
      </c>
      <c r="AX138" s="269" t="s">
        <v>64</v>
      </c>
      <c r="AY138" s="252" t="s">
        <v>65</v>
      </c>
      <c r="AZ138" s="252"/>
      <c r="BA138" s="268" t="s">
        <v>65</v>
      </c>
      <c r="BB138" s="252" t="s">
        <v>64</v>
      </c>
      <c r="BC138" s="252"/>
      <c r="BD138" s="269" t="s">
        <v>64</v>
      </c>
      <c r="BE138" s="327" t="s">
        <v>65</v>
      </c>
      <c r="BF138" s="327" t="s">
        <v>65</v>
      </c>
    </row>
    <row r="139" spans="1:58" s="297" customFormat="1" x14ac:dyDescent="0.3">
      <c r="A139" s="309">
        <v>131</v>
      </c>
      <c r="B139" s="254" t="s">
        <v>409</v>
      </c>
      <c r="C139" s="254" t="s">
        <v>410</v>
      </c>
      <c r="D139" s="254" t="s">
        <v>82</v>
      </c>
      <c r="E139" s="306" t="s">
        <v>83</v>
      </c>
      <c r="F139" s="262" t="s">
        <v>64</v>
      </c>
      <c r="G139" s="252" t="s">
        <v>65</v>
      </c>
      <c r="H139" s="250" t="s">
        <v>64</v>
      </c>
      <c r="I139" s="278" t="s">
        <v>64</v>
      </c>
      <c r="J139" s="252" t="s">
        <v>64</v>
      </c>
      <c r="K139" s="252" t="s">
        <v>64</v>
      </c>
      <c r="L139" s="250" t="s">
        <v>64</v>
      </c>
      <c r="M139" s="264" t="s">
        <v>64</v>
      </c>
      <c r="N139" s="252" t="s">
        <v>64</v>
      </c>
      <c r="O139" s="250" t="s">
        <v>65</v>
      </c>
      <c r="P139" s="278" t="s">
        <v>64</v>
      </c>
      <c r="Q139" s="252" t="s">
        <v>64</v>
      </c>
      <c r="R139" s="252" t="s">
        <v>64</v>
      </c>
      <c r="S139" s="252" t="s">
        <v>65</v>
      </c>
      <c r="T139" s="252" t="s">
        <v>67</v>
      </c>
      <c r="U139" s="264" t="s">
        <v>64</v>
      </c>
      <c r="V139" s="252" t="s">
        <v>64</v>
      </c>
      <c r="W139" s="252" t="s">
        <v>64</v>
      </c>
      <c r="X139" s="252" t="s">
        <v>64</v>
      </c>
      <c r="Y139" s="252" t="s">
        <v>65</v>
      </c>
      <c r="Z139" s="278" t="s">
        <v>64</v>
      </c>
      <c r="AA139" s="252" t="s">
        <v>84</v>
      </c>
      <c r="AB139" s="252" t="s">
        <v>64</v>
      </c>
      <c r="AC139" s="252" t="s">
        <v>64</v>
      </c>
      <c r="AD139" s="252" t="s">
        <v>64</v>
      </c>
      <c r="AE139" s="252" t="s">
        <v>64</v>
      </c>
      <c r="AF139" s="252" t="s">
        <v>64</v>
      </c>
      <c r="AG139" s="264" t="s">
        <v>64</v>
      </c>
      <c r="AH139" s="262" t="s">
        <v>64</v>
      </c>
      <c r="AI139" s="252" t="s">
        <v>65</v>
      </c>
      <c r="AJ139" s="268" t="s">
        <v>64</v>
      </c>
      <c r="AK139" s="262" t="s">
        <v>65</v>
      </c>
      <c r="AL139" s="252" t="s">
        <v>65</v>
      </c>
      <c r="AM139" s="252"/>
      <c r="AN139" s="269" t="s">
        <v>64</v>
      </c>
      <c r="AO139" s="262" t="s">
        <v>64</v>
      </c>
      <c r="AP139" s="252" t="s">
        <v>64</v>
      </c>
      <c r="AQ139" s="252"/>
      <c r="AR139" s="268" t="s">
        <v>64</v>
      </c>
      <c r="AS139" s="262" t="s">
        <v>85</v>
      </c>
      <c r="AT139" s="252" t="s">
        <v>65</v>
      </c>
      <c r="AU139" s="252" t="s">
        <v>86</v>
      </c>
      <c r="AV139" s="252" t="s">
        <v>87</v>
      </c>
      <c r="AW139" s="252" t="s">
        <v>88</v>
      </c>
      <c r="AX139" s="269" t="s">
        <v>64</v>
      </c>
      <c r="AY139" s="262" t="s">
        <v>64</v>
      </c>
      <c r="AZ139" s="252"/>
      <c r="BA139" s="268" t="s">
        <v>64</v>
      </c>
      <c r="BB139" s="262" t="s">
        <v>64</v>
      </c>
      <c r="BC139" s="252"/>
      <c r="BD139" s="269" t="s">
        <v>64</v>
      </c>
      <c r="BE139" s="327" t="s">
        <v>65</v>
      </c>
      <c r="BF139" s="327" t="s">
        <v>65</v>
      </c>
    </row>
    <row r="140" spans="1:58" s="297" customFormat="1" x14ac:dyDescent="0.3">
      <c r="A140" s="304">
        <v>132</v>
      </c>
      <c r="B140" s="248" t="s">
        <v>411</v>
      </c>
      <c r="C140" s="248" t="s">
        <v>412</v>
      </c>
      <c r="D140" s="248" t="s">
        <v>126</v>
      </c>
      <c r="E140" s="290" t="s">
        <v>77</v>
      </c>
      <c r="F140" s="262" t="s">
        <v>64</v>
      </c>
      <c r="G140" s="252" t="s">
        <v>65</v>
      </c>
      <c r="H140" s="250" t="s">
        <v>65</v>
      </c>
      <c r="I140" s="278" t="s">
        <v>64</v>
      </c>
      <c r="J140" s="252" t="s">
        <v>64</v>
      </c>
      <c r="K140" s="252" t="s">
        <v>66</v>
      </c>
      <c r="L140" s="250" t="s">
        <v>65</v>
      </c>
      <c r="M140" s="264" t="s">
        <v>64</v>
      </c>
      <c r="N140" s="252" t="s">
        <v>64</v>
      </c>
      <c r="O140" s="250" t="s">
        <v>65</v>
      </c>
      <c r="P140" s="278" t="s">
        <v>64</v>
      </c>
      <c r="Q140" s="262" t="s">
        <v>64</v>
      </c>
      <c r="R140" s="252" t="s">
        <v>64</v>
      </c>
      <c r="S140" s="252" t="s">
        <v>64</v>
      </c>
      <c r="T140" s="252" t="s">
        <v>68</v>
      </c>
      <c r="U140" s="264" t="s">
        <v>64</v>
      </c>
      <c r="V140" s="252" t="s">
        <v>64</v>
      </c>
      <c r="W140" s="252" t="s">
        <v>64</v>
      </c>
      <c r="X140" s="252" t="s">
        <v>65</v>
      </c>
      <c r="Y140" s="252" t="s">
        <v>65</v>
      </c>
      <c r="Z140" s="278" t="s">
        <v>64</v>
      </c>
      <c r="AA140" s="252" t="s">
        <v>78</v>
      </c>
      <c r="AB140" s="252" t="s">
        <v>65</v>
      </c>
      <c r="AC140" s="252" t="s">
        <v>65</v>
      </c>
      <c r="AD140" s="252" t="s">
        <v>65</v>
      </c>
      <c r="AE140" s="252" t="s">
        <v>64</v>
      </c>
      <c r="AF140" s="252" t="s">
        <v>65</v>
      </c>
      <c r="AG140" s="264" t="s">
        <v>65</v>
      </c>
      <c r="AH140" s="252" t="s">
        <v>64</v>
      </c>
      <c r="AI140" s="252" t="s">
        <v>65</v>
      </c>
      <c r="AJ140" s="268" t="s">
        <v>64</v>
      </c>
      <c r="AK140" s="252" t="s">
        <v>64</v>
      </c>
      <c r="AL140" s="252" t="s">
        <v>64</v>
      </c>
      <c r="AM140" s="252" t="s">
        <v>65</v>
      </c>
      <c r="AN140" s="269" t="s">
        <v>64</v>
      </c>
      <c r="AO140" s="252" t="s">
        <v>64</v>
      </c>
      <c r="AP140" s="252" t="s">
        <v>65</v>
      </c>
      <c r="AQ140" s="252" t="s">
        <v>68</v>
      </c>
      <c r="AR140" s="268" t="s">
        <v>64</v>
      </c>
      <c r="AS140" s="252" t="s">
        <v>65</v>
      </c>
      <c r="AT140" s="252" t="s">
        <v>79</v>
      </c>
      <c r="AU140" s="252" t="s">
        <v>65</v>
      </c>
      <c r="AV140" s="252" t="s">
        <v>65</v>
      </c>
      <c r="AW140" s="252" t="s">
        <v>65</v>
      </c>
      <c r="AX140" s="269" t="s">
        <v>64</v>
      </c>
      <c r="AY140" s="252" t="s">
        <v>65</v>
      </c>
      <c r="AZ140" s="252"/>
      <c r="BA140" s="268" t="s">
        <v>65</v>
      </c>
      <c r="BB140" s="252" t="s">
        <v>64</v>
      </c>
      <c r="BC140" s="252"/>
      <c r="BD140" s="269" t="s">
        <v>64</v>
      </c>
      <c r="BE140" s="327" t="s">
        <v>65</v>
      </c>
      <c r="BF140" s="327" t="s">
        <v>65</v>
      </c>
    </row>
    <row r="141" spans="1:58" s="297" customFormat="1" x14ac:dyDescent="0.3">
      <c r="A141" s="304">
        <v>133</v>
      </c>
      <c r="B141" s="253" t="s">
        <v>413</v>
      </c>
      <c r="C141" s="253" t="s">
        <v>414</v>
      </c>
      <c r="D141" s="253" t="s">
        <v>93</v>
      </c>
      <c r="E141" s="305" t="s">
        <v>94</v>
      </c>
      <c r="F141" s="262" t="s">
        <v>64</v>
      </c>
      <c r="G141" s="252" t="s">
        <v>65</v>
      </c>
      <c r="H141" s="250" t="s">
        <v>65</v>
      </c>
      <c r="I141" s="278" t="s">
        <v>64</v>
      </c>
      <c r="J141" s="252" t="s">
        <v>64</v>
      </c>
      <c r="K141" s="252" t="s">
        <v>65</v>
      </c>
      <c r="L141" s="250" t="s">
        <v>65</v>
      </c>
      <c r="M141" s="264" t="s">
        <v>64</v>
      </c>
      <c r="N141" s="252" t="s">
        <v>64</v>
      </c>
      <c r="O141" s="250" t="s">
        <v>65</v>
      </c>
      <c r="P141" s="278" t="s">
        <v>64</v>
      </c>
      <c r="Q141" s="262" t="s">
        <v>64</v>
      </c>
      <c r="R141" s="252" t="s">
        <v>64</v>
      </c>
      <c r="S141" s="252" t="s">
        <v>65</v>
      </c>
      <c r="T141" s="252" t="s">
        <v>68</v>
      </c>
      <c r="U141" s="264" t="s">
        <v>64</v>
      </c>
      <c r="V141" s="252" t="s">
        <v>64</v>
      </c>
      <c r="W141" s="252" t="s">
        <v>64</v>
      </c>
      <c r="X141" s="252" t="s">
        <v>65</v>
      </c>
      <c r="Y141" s="252" t="s">
        <v>65</v>
      </c>
      <c r="Z141" s="278" t="s">
        <v>64</v>
      </c>
      <c r="AA141" s="252" t="s">
        <v>78</v>
      </c>
      <c r="AB141" s="252" t="s">
        <v>65</v>
      </c>
      <c r="AC141" s="252" t="s">
        <v>65</v>
      </c>
      <c r="AD141" s="252" t="s">
        <v>64</v>
      </c>
      <c r="AE141" s="252" t="s">
        <v>64</v>
      </c>
      <c r="AF141" s="252" t="s">
        <v>65</v>
      </c>
      <c r="AG141" s="264" t="s">
        <v>64</v>
      </c>
      <c r="AH141" s="262" t="s">
        <v>64</v>
      </c>
      <c r="AI141" s="252" t="s">
        <v>65</v>
      </c>
      <c r="AJ141" s="268" t="s">
        <v>64</v>
      </c>
      <c r="AK141" s="262" t="s">
        <v>64</v>
      </c>
      <c r="AL141" s="252" t="s">
        <v>64</v>
      </c>
      <c r="AM141" s="252" t="s">
        <v>65</v>
      </c>
      <c r="AN141" s="269" t="s">
        <v>64</v>
      </c>
      <c r="AO141" s="262" t="s">
        <v>64</v>
      </c>
      <c r="AP141" s="252" t="s">
        <v>65</v>
      </c>
      <c r="AQ141" s="252"/>
      <c r="AR141" s="268" t="s">
        <v>64</v>
      </c>
      <c r="AS141" s="262" t="s">
        <v>64</v>
      </c>
      <c r="AT141" s="252" t="s">
        <v>65</v>
      </c>
      <c r="AU141" s="252" t="s">
        <v>64</v>
      </c>
      <c r="AV141" s="252" t="s">
        <v>65</v>
      </c>
      <c r="AW141" s="252" t="s">
        <v>64</v>
      </c>
      <c r="AX141" s="269" t="s">
        <v>64</v>
      </c>
      <c r="AY141" s="262" t="s">
        <v>65</v>
      </c>
      <c r="AZ141" s="252"/>
      <c r="BA141" s="268" t="s">
        <v>65</v>
      </c>
      <c r="BB141" s="262" t="s">
        <v>65</v>
      </c>
      <c r="BC141" s="252"/>
      <c r="BD141" s="269" t="s">
        <v>65</v>
      </c>
      <c r="BE141" s="327" t="s">
        <v>65</v>
      </c>
      <c r="BF141" s="327" t="s">
        <v>65</v>
      </c>
    </row>
    <row r="142" spans="1:58" s="297" customFormat="1" x14ac:dyDescent="0.3">
      <c r="A142" s="304">
        <v>134</v>
      </c>
      <c r="B142" s="253" t="s">
        <v>415</v>
      </c>
      <c r="C142" s="253" t="s">
        <v>416</v>
      </c>
      <c r="D142" s="253" t="s">
        <v>93</v>
      </c>
      <c r="E142" s="305" t="s">
        <v>94</v>
      </c>
      <c r="F142" s="262" t="s">
        <v>64</v>
      </c>
      <c r="G142" s="252" t="s">
        <v>65</v>
      </c>
      <c r="H142" s="250" t="s">
        <v>65</v>
      </c>
      <c r="I142" s="278" t="s">
        <v>64</v>
      </c>
      <c r="J142" s="252" t="s">
        <v>64</v>
      </c>
      <c r="K142" s="252" t="s">
        <v>65</v>
      </c>
      <c r="L142" s="250" t="s">
        <v>65</v>
      </c>
      <c r="M142" s="264" t="s">
        <v>64</v>
      </c>
      <c r="N142" s="252" t="s">
        <v>64</v>
      </c>
      <c r="O142" s="250" t="s">
        <v>65</v>
      </c>
      <c r="P142" s="278" t="s">
        <v>64</v>
      </c>
      <c r="Q142" s="262" t="s">
        <v>64</v>
      </c>
      <c r="R142" s="252" t="s">
        <v>64</v>
      </c>
      <c r="S142" s="252" t="s">
        <v>65</v>
      </c>
      <c r="T142" s="252" t="s">
        <v>68</v>
      </c>
      <c r="U142" s="264" t="s">
        <v>64</v>
      </c>
      <c r="V142" s="252" t="s">
        <v>64</v>
      </c>
      <c r="W142" s="252" t="s">
        <v>64</v>
      </c>
      <c r="X142" s="252" t="s">
        <v>65</v>
      </c>
      <c r="Y142" s="252" t="s">
        <v>65</v>
      </c>
      <c r="Z142" s="278" t="s">
        <v>64</v>
      </c>
      <c r="AA142" s="252" t="s">
        <v>78</v>
      </c>
      <c r="AB142" s="252" t="s">
        <v>65</v>
      </c>
      <c r="AC142" s="252" t="s">
        <v>65</v>
      </c>
      <c r="AD142" s="252" t="s">
        <v>64</v>
      </c>
      <c r="AE142" s="252" t="s">
        <v>64</v>
      </c>
      <c r="AF142" s="252" t="s">
        <v>65</v>
      </c>
      <c r="AG142" s="264" t="s">
        <v>64</v>
      </c>
      <c r="AH142" s="262" t="s">
        <v>64</v>
      </c>
      <c r="AI142" s="252" t="s">
        <v>65</v>
      </c>
      <c r="AJ142" s="268" t="s">
        <v>64</v>
      </c>
      <c r="AK142" s="262" t="s">
        <v>64</v>
      </c>
      <c r="AL142" s="252" t="s">
        <v>64</v>
      </c>
      <c r="AM142" s="252" t="s">
        <v>65</v>
      </c>
      <c r="AN142" s="269" t="s">
        <v>64</v>
      </c>
      <c r="AO142" s="262" t="s">
        <v>64</v>
      </c>
      <c r="AP142" s="252" t="s">
        <v>65</v>
      </c>
      <c r="AQ142" s="252"/>
      <c r="AR142" s="268" t="s">
        <v>64</v>
      </c>
      <c r="AS142" s="262" t="s">
        <v>64</v>
      </c>
      <c r="AT142" s="252" t="s">
        <v>65</v>
      </c>
      <c r="AU142" s="252" t="s">
        <v>64</v>
      </c>
      <c r="AV142" s="252" t="s">
        <v>65</v>
      </c>
      <c r="AW142" s="252" t="s">
        <v>64</v>
      </c>
      <c r="AX142" s="269" t="s">
        <v>64</v>
      </c>
      <c r="AY142" s="262" t="s">
        <v>65</v>
      </c>
      <c r="AZ142" s="252"/>
      <c r="BA142" s="268" t="s">
        <v>65</v>
      </c>
      <c r="BB142" s="262" t="s">
        <v>65</v>
      </c>
      <c r="BC142" s="252"/>
      <c r="BD142" s="269" t="s">
        <v>65</v>
      </c>
      <c r="BE142" s="327" t="s">
        <v>65</v>
      </c>
      <c r="BF142" s="327" t="s">
        <v>65</v>
      </c>
    </row>
    <row r="143" spans="1:58" s="297" customFormat="1" x14ac:dyDescent="0.3">
      <c r="A143" s="304">
        <v>135</v>
      </c>
      <c r="B143" s="253" t="s">
        <v>417</v>
      </c>
      <c r="C143" s="253" t="s">
        <v>418</v>
      </c>
      <c r="D143" s="253" t="s">
        <v>93</v>
      </c>
      <c r="E143" s="305" t="s">
        <v>94</v>
      </c>
      <c r="F143" s="262" t="s">
        <v>64</v>
      </c>
      <c r="G143" s="252" t="s">
        <v>65</v>
      </c>
      <c r="H143" s="250" t="s">
        <v>65</v>
      </c>
      <c r="I143" s="278" t="s">
        <v>64</v>
      </c>
      <c r="J143" s="252" t="s">
        <v>64</v>
      </c>
      <c r="K143" s="252" t="s">
        <v>65</v>
      </c>
      <c r="L143" s="250" t="s">
        <v>65</v>
      </c>
      <c r="M143" s="264" t="s">
        <v>64</v>
      </c>
      <c r="N143" s="252" t="s">
        <v>64</v>
      </c>
      <c r="O143" s="250" t="s">
        <v>65</v>
      </c>
      <c r="P143" s="278" t="s">
        <v>64</v>
      </c>
      <c r="Q143" s="262" t="s">
        <v>64</v>
      </c>
      <c r="R143" s="252" t="s">
        <v>64</v>
      </c>
      <c r="S143" s="252" t="s">
        <v>65</v>
      </c>
      <c r="T143" s="252" t="s">
        <v>68</v>
      </c>
      <c r="U143" s="264" t="s">
        <v>64</v>
      </c>
      <c r="V143" s="252" t="s">
        <v>64</v>
      </c>
      <c r="W143" s="252" t="s">
        <v>64</v>
      </c>
      <c r="X143" s="252" t="s">
        <v>65</v>
      </c>
      <c r="Y143" s="252" t="s">
        <v>65</v>
      </c>
      <c r="Z143" s="278" t="s">
        <v>64</v>
      </c>
      <c r="AA143" s="252" t="s">
        <v>78</v>
      </c>
      <c r="AB143" s="252" t="s">
        <v>65</v>
      </c>
      <c r="AC143" s="252" t="s">
        <v>65</v>
      </c>
      <c r="AD143" s="252" t="s">
        <v>64</v>
      </c>
      <c r="AE143" s="252" t="s">
        <v>64</v>
      </c>
      <c r="AF143" s="252" t="s">
        <v>65</v>
      </c>
      <c r="AG143" s="264" t="s">
        <v>64</v>
      </c>
      <c r="AH143" s="262" t="s">
        <v>64</v>
      </c>
      <c r="AI143" s="252" t="s">
        <v>65</v>
      </c>
      <c r="AJ143" s="268" t="s">
        <v>64</v>
      </c>
      <c r="AK143" s="262" t="s">
        <v>64</v>
      </c>
      <c r="AL143" s="252" t="s">
        <v>64</v>
      </c>
      <c r="AM143" s="252" t="s">
        <v>65</v>
      </c>
      <c r="AN143" s="269" t="s">
        <v>64</v>
      </c>
      <c r="AO143" s="262" t="s">
        <v>64</v>
      </c>
      <c r="AP143" s="252" t="s">
        <v>65</v>
      </c>
      <c r="AQ143" s="252"/>
      <c r="AR143" s="268" t="s">
        <v>64</v>
      </c>
      <c r="AS143" s="262" t="s">
        <v>64</v>
      </c>
      <c r="AT143" s="252" t="s">
        <v>65</v>
      </c>
      <c r="AU143" s="252" t="s">
        <v>64</v>
      </c>
      <c r="AV143" s="252" t="s">
        <v>65</v>
      </c>
      <c r="AW143" s="252" t="s">
        <v>64</v>
      </c>
      <c r="AX143" s="269" t="s">
        <v>64</v>
      </c>
      <c r="AY143" s="262" t="s">
        <v>65</v>
      </c>
      <c r="AZ143" s="252"/>
      <c r="BA143" s="268" t="s">
        <v>65</v>
      </c>
      <c r="BB143" s="262" t="s">
        <v>65</v>
      </c>
      <c r="BC143" s="252"/>
      <c r="BD143" s="269" t="s">
        <v>65</v>
      </c>
      <c r="BE143" s="327" t="s">
        <v>65</v>
      </c>
      <c r="BF143" s="327" t="s">
        <v>65</v>
      </c>
    </row>
    <row r="144" spans="1:58" s="297" customFormat="1" x14ac:dyDescent="0.3">
      <c r="A144" s="304" t="s">
        <v>97</v>
      </c>
      <c r="B144" s="248" t="s">
        <v>63</v>
      </c>
      <c r="C144" s="248" t="s">
        <v>63</v>
      </c>
      <c r="D144" s="248" t="s">
        <v>419</v>
      </c>
      <c r="E144" s="290" t="s">
        <v>63</v>
      </c>
      <c r="F144" s="262" t="s">
        <v>64</v>
      </c>
      <c r="G144" s="252" t="s">
        <v>65</v>
      </c>
      <c r="H144" s="250" t="s">
        <v>64</v>
      </c>
      <c r="I144" s="278" t="s">
        <v>64</v>
      </c>
      <c r="J144" s="252" t="s">
        <v>64</v>
      </c>
      <c r="K144" s="252" t="s">
        <v>66</v>
      </c>
      <c r="L144" s="250" t="s">
        <v>65</v>
      </c>
      <c r="M144" s="264" t="s">
        <v>64</v>
      </c>
      <c r="N144" s="252" t="s">
        <v>64</v>
      </c>
      <c r="O144" s="250" t="s">
        <v>65</v>
      </c>
      <c r="P144" s="278" t="s">
        <v>64</v>
      </c>
      <c r="Q144" s="262" t="s">
        <v>64</v>
      </c>
      <c r="R144" s="252" t="s">
        <v>65</v>
      </c>
      <c r="S144" s="252" t="s">
        <v>65</v>
      </c>
      <c r="T144" s="252" t="s">
        <v>67</v>
      </c>
      <c r="U144" s="264" t="s">
        <v>64</v>
      </c>
      <c r="V144" s="252" t="s">
        <v>64</v>
      </c>
      <c r="W144" s="252" t="s">
        <v>64</v>
      </c>
      <c r="X144" s="252" t="s">
        <v>64</v>
      </c>
      <c r="Y144" s="252" t="s">
        <v>65</v>
      </c>
      <c r="Z144" s="278" t="s">
        <v>64</v>
      </c>
      <c r="AA144" s="252" t="s">
        <v>57</v>
      </c>
      <c r="AB144" s="252" t="s">
        <v>64</v>
      </c>
      <c r="AC144" s="252" t="s">
        <v>65</v>
      </c>
      <c r="AD144" s="252" t="s">
        <v>64</v>
      </c>
      <c r="AE144" s="252" t="s">
        <v>65</v>
      </c>
      <c r="AF144" s="252" t="s">
        <v>57</v>
      </c>
      <c r="AG144" s="264" t="s">
        <v>64</v>
      </c>
      <c r="AH144" s="262" t="s">
        <v>64</v>
      </c>
      <c r="AI144" s="252" t="s">
        <v>64</v>
      </c>
      <c r="AJ144" s="268" t="s">
        <v>64</v>
      </c>
      <c r="AK144" s="262" t="s">
        <v>64</v>
      </c>
      <c r="AL144" s="252" t="s">
        <v>64</v>
      </c>
      <c r="AM144" s="252" t="s">
        <v>65</v>
      </c>
      <c r="AN144" s="269" t="s">
        <v>64</v>
      </c>
      <c r="AO144" s="262" t="s">
        <v>64</v>
      </c>
      <c r="AP144" s="252" t="s">
        <v>64</v>
      </c>
      <c r="AQ144" s="252"/>
      <c r="AR144" s="268" t="s">
        <v>64</v>
      </c>
      <c r="AS144" s="262" t="s">
        <v>65</v>
      </c>
      <c r="AT144" s="252" t="s">
        <v>65</v>
      </c>
      <c r="AU144" s="252" t="s">
        <v>65</v>
      </c>
      <c r="AV144" s="252" t="s">
        <v>65</v>
      </c>
      <c r="AW144" s="252" t="s">
        <v>65</v>
      </c>
      <c r="AX144" s="269" t="s">
        <v>65</v>
      </c>
      <c r="AY144" s="262" t="s">
        <v>65</v>
      </c>
      <c r="AZ144" s="252"/>
      <c r="BA144" s="268" t="s">
        <v>65</v>
      </c>
      <c r="BB144" s="262" t="s">
        <v>64</v>
      </c>
      <c r="BC144" s="252"/>
      <c r="BD144" s="269" t="s">
        <v>64</v>
      </c>
      <c r="BE144" s="327" t="s">
        <v>65</v>
      </c>
      <c r="BF144" s="327" t="s">
        <v>65</v>
      </c>
    </row>
    <row r="145" spans="1:58" s="297" customFormat="1" x14ac:dyDescent="0.3">
      <c r="A145" s="304">
        <v>136</v>
      </c>
      <c r="B145" s="248" t="s">
        <v>420</v>
      </c>
      <c r="C145" s="248" t="s">
        <v>421</v>
      </c>
      <c r="D145" s="248" t="s">
        <v>71</v>
      </c>
      <c r="E145" s="290" t="s">
        <v>97</v>
      </c>
      <c r="F145" s="262" t="s">
        <v>64</v>
      </c>
      <c r="G145" s="252" t="s">
        <v>64</v>
      </c>
      <c r="H145" s="250" t="s">
        <v>65</v>
      </c>
      <c r="I145" s="278" t="s">
        <v>64</v>
      </c>
      <c r="J145" s="252" t="s">
        <v>64</v>
      </c>
      <c r="K145" s="252" t="s">
        <v>65</v>
      </c>
      <c r="L145" s="250" t="s">
        <v>65</v>
      </c>
      <c r="M145" s="264" t="s">
        <v>64</v>
      </c>
      <c r="N145" s="252" t="s">
        <v>64</v>
      </c>
      <c r="O145" s="250" t="s">
        <v>65</v>
      </c>
      <c r="P145" s="278" t="s">
        <v>64</v>
      </c>
      <c r="Q145" s="266" t="s">
        <v>64</v>
      </c>
      <c r="R145" s="251" t="s">
        <v>65</v>
      </c>
      <c r="S145" s="251" t="s">
        <v>65</v>
      </c>
      <c r="T145" s="251" t="s">
        <v>68</v>
      </c>
      <c r="U145" s="264" t="s">
        <v>64</v>
      </c>
      <c r="V145" s="252" t="s">
        <v>64</v>
      </c>
      <c r="W145" s="252" t="s">
        <v>64</v>
      </c>
      <c r="X145" s="252" t="s">
        <v>64</v>
      </c>
      <c r="Y145" s="252" t="s">
        <v>65</v>
      </c>
      <c r="Z145" s="278" t="s">
        <v>64</v>
      </c>
      <c r="AA145" s="252" t="s">
        <v>78</v>
      </c>
      <c r="AB145" s="252" t="s">
        <v>64</v>
      </c>
      <c r="AC145" s="252" t="s">
        <v>64</v>
      </c>
      <c r="AD145" s="252" t="s">
        <v>64</v>
      </c>
      <c r="AE145" s="252" t="s">
        <v>64</v>
      </c>
      <c r="AF145" s="252" t="s">
        <v>65</v>
      </c>
      <c r="AG145" s="264" t="s">
        <v>64</v>
      </c>
      <c r="AH145" s="262" t="s">
        <v>64</v>
      </c>
      <c r="AI145" s="250" t="s">
        <v>65</v>
      </c>
      <c r="AJ145" s="268" t="s">
        <v>64</v>
      </c>
      <c r="AK145" s="262" t="s">
        <v>64</v>
      </c>
      <c r="AL145" s="252" t="s">
        <v>64</v>
      </c>
      <c r="AM145" s="252" t="s">
        <v>65</v>
      </c>
      <c r="AN145" s="269" t="s">
        <v>64</v>
      </c>
      <c r="AO145" s="262" t="s">
        <v>64</v>
      </c>
      <c r="AP145" s="252" t="s">
        <v>65</v>
      </c>
      <c r="AQ145" s="252" t="s">
        <v>97</v>
      </c>
      <c r="AR145" s="268" t="s">
        <v>64</v>
      </c>
      <c r="AS145" s="262" t="s">
        <v>65</v>
      </c>
      <c r="AT145" s="252" t="s">
        <v>65</v>
      </c>
      <c r="AU145" s="252" t="s">
        <v>65</v>
      </c>
      <c r="AV145" s="252" t="s">
        <v>65</v>
      </c>
      <c r="AW145" s="252" t="s">
        <v>65</v>
      </c>
      <c r="AX145" s="269" t="s">
        <v>65</v>
      </c>
      <c r="AY145" s="262" t="s">
        <v>64</v>
      </c>
      <c r="AZ145" s="252"/>
      <c r="BA145" s="268" t="s">
        <v>64</v>
      </c>
      <c r="BB145" s="262" t="s">
        <v>64</v>
      </c>
      <c r="BC145" s="252"/>
      <c r="BD145" s="269" t="s">
        <v>64</v>
      </c>
      <c r="BE145" s="327" t="s">
        <v>64</v>
      </c>
      <c r="BF145" s="327" t="s">
        <v>64</v>
      </c>
    </row>
    <row r="146" spans="1:58" s="297" customFormat="1" x14ac:dyDescent="0.3">
      <c r="A146" s="304">
        <v>137</v>
      </c>
      <c r="B146" s="248" t="s">
        <v>422</v>
      </c>
      <c r="C146" s="248" t="s">
        <v>423</v>
      </c>
      <c r="D146" s="248" t="s">
        <v>71</v>
      </c>
      <c r="E146" s="290" t="s">
        <v>97</v>
      </c>
      <c r="F146" s="262" t="s">
        <v>64</v>
      </c>
      <c r="G146" s="252" t="s">
        <v>64</v>
      </c>
      <c r="H146" s="250" t="s">
        <v>65</v>
      </c>
      <c r="I146" s="278" t="s">
        <v>64</v>
      </c>
      <c r="J146" s="252" t="s">
        <v>64</v>
      </c>
      <c r="K146" s="252" t="s">
        <v>64</v>
      </c>
      <c r="L146" s="250" t="s">
        <v>65</v>
      </c>
      <c r="M146" s="264" t="s">
        <v>64</v>
      </c>
      <c r="N146" s="252" t="s">
        <v>64</v>
      </c>
      <c r="O146" s="250" t="s">
        <v>65</v>
      </c>
      <c r="P146" s="278" t="s">
        <v>64</v>
      </c>
      <c r="Q146" s="266" t="s">
        <v>64</v>
      </c>
      <c r="R146" s="251" t="s">
        <v>64</v>
      </c>
      <c r="S146" s="251" t="s">
        <v>65</v>
      </c>
      <c r="T146" s="251" t="s">
        <v>68</v>
      </c>
      <c r="U146" s="264" t="s">
        <v>64</v>
      </c>
      <c r="V146" s="252" t="s">
        <v>64</v>
      </c>
      <c r="W146" s="252" t="s">
        <v>64</v>
      </c>
      <c r="X146" s="252" t="s">
        <v>64</v>
      </c>
      <c r="Y146" s="252" t="s">
        <v>65</v>
      </c>
      <c r="Z146" s="278" t="s">
        <v>64</v>
      </c>
      <c r="AA146" s="252" t="s">
        <v>84</v>
      </c>
      <c r="AB146" s="252" t="s">
        <v>65</v>
      </c>
      <c r="AC146" s="252" t="s">
        <v>65</v>
      </c>
      <c r="AD146" s="252" t="s">
        <v>64</v>
      </c>
      <c r="AE146" s="252" t="s">
        <v>64</v>
      </c>
      <c r="AF146" s="252" t="s">
        <v>65</v>
      </c>
      <c r="AG146" s="264" t="s">
        <v>64</v>
      </c>
      <c r="AH146" s="262" t="s">
        <v>64</v>
      </c>
      <c r="AI146" s="250" t="s">
        <v>65</v>
      </c>
      <c r="AJ146" s="268" t="s">
        <v>64</v>
      </c>
      <c r="AK146" s="262" t="s">
        <v>64</v>
      </c>
      <c r="AL146" s="252" t="s">
        <v>64</v>
      </c>
      <c r="AM146" s="252" t="s">
        <v>65</v>
      </c>
      <c r="AN146" s="269" t="s">
        <v>64</v>
      </c>
      <c r="AO146" s="262" t="s">
        <v>64</v>
      </c>
      <c r="AP146" s="252" t="s">
        <v>64</v>
      </c>
      <c r="AQ146" s="252" t="s">
        <v>97</v>
      </c>
      <c r="AR146" s="268" t="s">
        <v>64</v>
      </c>
      <c r="AS146" s="262" t="s">
        <v>111</v>
      </c>
      <c r="AT146" s="252" t="s">
        <v>65</v>
      </c>
      <c r="AU146" s="252" t="s">
        <v>65</v>
      </c>
      <c r="AV146" s="252" t="s">
        <v>65</v>
      </c>
      <c r="AW146" s="252" t="s">
        <v>65</v>
      </c>
      <c r="AX146" s="269" t="s">
        <v>64</v>
      </c>
      <c r="AY146" s="262" t="s">
        <v>65</v>
      </c>
      <c r="AZ146" s="252"/>
      <c r="BA146" s="268" t="s">
        <v>65</v>
      </c>
      <c r="BB146" s="262" t="s">
        <v>65</v>
      </c>
      <c r="BC146" s="252"/>
      <c r="BD146" s="269" t="s">
        <v>65</v>
      </c>
      <c r="BE146" s="327" t="s">
        <v>65</v>
      </c>
      <c r="BF146" s="327" t="s">
        <v>64</v>
      </c>
    </row>
    <row r="147" spans="1:58" s="297" customFormat="1" x14ac:dyDescent="0.3">
      <c r="A147" s="309">
        <v>138</v>
      </c>
      <c r="B147" s="254" t="s">
        <v>424</v>
      </c>
      <c r="C147" s="254" t="s">
        <v>425</v>
      </c>
      <c r="D147" s="254" t="s">
        <v>93</v>
      </c>
      <c r="E147" s="306" t="s">
        <v>83</v>
      </c>
      <c r="F147" s="262" t="s">
        <v>64</v>
      </c>
      <c r="G147" s="252" t="s">
        <v>65</v>
      </c>
      <c r="H147" s="250" t="s">
        <v>64</v>
      </c>
      <c r="I147" s="278" t="s">
        <v>64</v>
      </c>
      <c r="J147" s="252" t="s">
        <v>64</v>
      </c>
      <c r="K147" s="252" t="s">
        <v>64</v>
      </c>
      <c r="L147" s="250" t="s">
        <v>64</v>
      </c>
      <c r="M147" s="264" t="s">
        <v>64</v>
      </c>
      <c r="N147" s="252" t="s">
        <v>64</v>
      </c>
      <c r="O147" s="250" t="s">
        <v>65</v>
      </c>
      <c r="P147" s="278" t="s">
        <v>64</v>
      </c>
      <c r="Q147" s="252" t="s">
        <v>64</v>
      </c>
      <c r="R147" s="252" t="s">
        <v>64</v>
      </c>
      <c r="S147" s="252" t="s">
        <v>65</v>
      </c>
      <c r="T147" s="252" t="s">
        <v>67</v>
      </c>
      <c r="U147" s="264" t="s">
        <v>64</v>
      </c>
      <c r="V147" s="252" t="s">
        <v>64</v>
      </c>
      <c r="W147" s="252" t="s">
        <v>64</v>
      </c>
      <c r="X147" s="252" t="s">
        <v>64</v>
      </c>
      <c r="Y147" s="252" t="s">
        <v>65</v>
      </c>
      <c r="Z147" s="278" t="s">
        <v>64</v>
      </c>
      <c r="AA147" s="252" t="s">
        <v>84</v>
      </c>
      <c r="AB147" s="252" t="s">
        <v>64</v>
      </c>
      <c r="AC147" s="252" t="s">
        <v>64</v>
      </c>
      <c r="AD147" s="252" t="s">
        <v>64</v>
      </c>
      <c r="AE147" s="252" t="s">
        <v>64</v>
      </c>
      <c r="AF147" s="252" t="s">
        <v>64</v>
      </c>
      <c r="AG147" s="264" t="s">
        <v>64</v>
      </c>
      <c r="AH147" s="262" t="s">
        <v>64</v>
      </c>
      <c r="AI147" s="252" t="s">
        <v>65</v>
      </c>
      <c r="AJ147" s="268" t="s">
        <v>64</v>
      </c>
      <c r="AK147" s="262" t="s">
        <v>65</v>
      </c>
      <c r="AL147" s="252" t="s">
        <v>65</v>
      </c>
      <c r="AM147" s="252"/>
      <c r="AN147" s="269" t="s">
        <v>64</v>
      </c>
      <c r="AO147" s="262" t="s">
        <v>64</v>
      </c>
      <c r="AP147" s="252" t="s">
        <v>64</v>
      </c>
      <c r="AQ147" s="252"/>
      <c r="AR147" s="268" t="s">
        <v>64</v>
      </c>
      <c r="AS147" s="262" t="s">
        <v>85</v>
      </c>
      <c r="AT147" s="252" t="s">
        <v>65</v>
      </c>
      <c r="AU147" s="252" t="s">
        <v>86</v>
      </c>
      <c r="AV147" s="252" t="s">
        <v>87</v>
      </c>
      <c r="AW147" s="252" t="s">
        <v>88</v>
      </c>
      <c r="AX147" s="269" t="s">
        <v>64</v>
      </c>
      <c r="AY147" s="262" t="s">
        <v>64</v>
      </c>
      <c r="AZ147" s="252"/>
      <c r="BA147" s="268" t="s">
        <v>64</v>
      </c>
      <c r="BB147" s="262" t="s">
        <v>64</v>
      </c>
      <c r="BC147" s="252"/>
      <c r="BD147" s="269" t="s">
        <v>64</v>
      </c>
      <c r="BE147" s="327" t="s">
        <v>65</v>
      </c>
      <c r="BF147" s="327" t="s">
        <v>65</v>
      </c>
    </row>
    <row r="148" spans="1:58" s="297" customFormat="1" x14ac:dyDescent="0.3">
      <c r="A148" s="304">
        <v>139</v>
      </c>
      <c r="B148" s="248" t="s">
        <v>426</v>
      </c>
      <c r="C148" s="248" t="s">
        <v>427</v>
      </c>
      <c r="D148" s="248" t="s">
        <v>126</v>
      </c>
      <c r="E148" s="290" t="s">
        <v>77</v>
      </c>
      <c r="F148" s="262" t="s">
        <v>64</v>
      </c>
      <c r="G148" s="252" t="s">
        <v>65</v>
      </c>
      <c r="H148" s="250" t="s">
        <v>65</v>
      </c>
      <c r="I148" s="278" t="s">
        <v>64</v>
      </c>
      <c r="J148" s="252" t="s">
        <v>64</v>
      </c>
      <c r="K148" s="252" t="s">
        <v>66</v>
      </c>
      <c r="L148" s="250" t="s">
        <v>65</v>
      </c>
      <c r="M148" s="264" t="s">
        <v>64</v>
      </c>
      <c r="N148" s="252" t="s">
        <v>64</v>
      </c>
      <c r="O148" s="250" t="s">
        <v>65</v>
      </c>
      <c r="P148" s="278" t="s">
        <v>64</v>
      </c>
      <c r="Q148" s="262" t="s">
        <v>64</v>
      </c>
      <c r="R148" s="252" t="s">
        <v>64</v>
      </c>
      <c r="S148" s="252" t="s">
        <v>64</v>
      </c>
      <c r="T148" s="252" t="s">
        <v>68</v>
      </c>
      <c r="U148" s="264" t="s">
        <v>64</v>
      </c>
      <c r="V148" s="252" t="s">
        <v>64</v>
      </c>
      <c r="W148" s="252" t="s">
        <v>64</v>
      </c>
      <c r="X148" s="252" t="s">
        <v>65</v>
      </c>
      <c r="Y148" s="252" t="s">
        <v>65</v>
      </c>
      <c r="Z148" s="278" t="s">
        <v>64</v>
      </c>
      <c r="AA148" s="252" t="s">
        <v>78</v>
      </c>
      <c r="AB148" s="252" t="s">
        <v>65</v>
      </c>
      <c r="AC148" s="252" t="s">
        <v>65</v>
      </c>
      <c r="AD148" s="252" t="s">
        <v>65</v>
      </c>
      <c r="AE148" s="252" t="s">
        <v>64</v>
      </c>
      <c r="AF148" s="252" t="s">
        <v>65</v>
      </c>
      <c r="AG148" s="264" t="s">
        <v>65</v>
      </c>
      <c r="AH148" s="252" t="s">
        <v>64</v>
      </c>
      <c r="AI148" s="252" t="s">
        <v>65</v>
      </c>
      <c r="AJ148" s="268" t="s">
        <v>64</v>
      </c>
      <c r="AK148" s="252" t="s">
        <v>64</v>
      </c>
      <c r="AL148" s="252" t="s">
        <v>64</v>
      </c>
      <c r="AM148" s="252" t="s">
        <v>65</v>
      </c>
      <c r="AN148" s="269" t="s">
        <v>64</v>
      </c>
      <c r="AO148" s="252" t="s">
        <v>64</v>
      </c>
      <c r="AP148" s="252" t="s">
        <v>65</v>
      </c>
      <c r="AQ148" s="252" t="s">
        <v>68</v>
      </c>
      <c r="AR148" s="268" t="s">
        <v>64</v>
      </c>
      <c r="AS148" s="252" t="s">
        <v>65</v>
      </c>
      <c r="AT148" s="252" t="s">
        <v>79</v>
      </c>
      <c r="AU148" s="252" t="s">
        <v>65</v>
      </c>
      <c r="AV148" s="252" t="s">
        <v>65</v>
      </c>
      <c r="AW148" s="252" t="s">
        <v>65</v>
      </c>
      <c r="AX148" s="269" t="s">
        <v>64</v>
      </c>
      <c r="AY148" s="252" t="s">
        <v>65</v>
      </c>
      <c r="AZ148" s="252"/>
      <c r="BA148" s="268" t="s">
        <v>65</v>
      </c>
      <c r="BB148" s="252" t="s">
        <v>64</v>
      </c>
      <c r="BC148" s="252"/>
      <c r="BD148" s="269" t="s">
        <v>64</v>
      </c>
      <c r="BE148" s="327" t="s">
        <v>65</v>
      </c>
      <c r="BF148" s="327" t="s">
        <v>65</v>
      </c>
    </row>
    <row r="149" spans="1:58" s="297" customFormat="1" x14ac:dyDescent="0.3">
      <c r="A149" s="304">
        <v>140</v>
      </c>
      <c r="B149" s="248" t="s">
        <v>428</v>
      </c>
      <c r="C149" s="248" t="s">
        <v>429</v>
      </c>
      <c r="D149" s="248" t="s">
        <v>76</v>
      </c>
      <c r="E149" s="290" t="s">
        <v>91</v>
      </c>
      <c r="F149" s="262" t="s">
        <v>64</v>
      </c>
      <c r="G149" s="252" t="s">
        <v>64</v>
      </c>
      <c r="H149" s="250" t="s">
        <v>65</v>
      </c>
      <c r="I149" s="278" t="s">
        <v>64</v>
      </c>
      <c r="J149" s="252" t="s">
        <v>64</v>
      </c>
      <c r="K149" s="252" t="s">
        <v>65</v>
      </c>
      <c r="L149" s="250" t="s">
        <v>65</v>
      </c>
      <c r="M149" s="264" t="s">
        <v>64</v>
      </c>
      <c r="N149" s="252" t="s">
        <v>64</v>
      </c>
      <c r="O149" s="250" t="s">
        <v>65</v>
      </c>
      <c r="P149" s="278" t="s">
        <v>64</v>
      </c>
      <c r="Q149" s="262" t="s">
        <v>64</v>
      </c>
      <c r="R149" s="252" t="s">
        <v>64</v>
      </c>
      <c r="S149" s="252" t="s">
        <v>64</v>
      </c>
      <c r="T149" s="252" t="s">
        <v>68</v>
      </c>
      <c r="U149" s="264" t="s">
        <v>64</v>
      </c>
      <c r="V149" s="252" t="s">
        <v>64</v>
      </c>
      <c r="W149" s="252" t="s">
        <v>64</v>
      </c>
      <c r="X149" s="252" t="s">
        <v>65</v>
      </c>
      <c r="Y149" s="252" t="s">
        <v>65</v>
      </c>
      <c r="Z149" s="278" t="s">
        <v>64</v>
      </c>
      <c r="AA149" s="252" t="s">
        <v>78</v>
      </c>
      <c r="AB149" s="252" t="s">
        <v>64</v>
      </c>
      <c r="AC149" s="252" t="s">
        <v>64</v>
      </c>
      <c r="AD149" s="252" t="s">
        <v>64</v>
      </c>
      <c r="AE149" s="252" t="s">
        <v>64</v>
      </c>
      <c r="AF149" s="252" t="s">
        <v>65</v>
      </c>
      <c r="AG149" s="264" t="s">
        <v>64</v>
      </c>
      <c r="AH149" s="252" t="s">
        <v>64</v>
      </c>
      <c r="AI149" s="252" t="s">
        <v>64</v>
      </c>
      <c r="AJ149" s="268" t="s">
        <v>64</v>
      </c>
      <c r="AK149" s="252" t="s">
        <v>64</v>
      </c>
      <c r="AL149" s="252" t="s">
        <v>64</v>
      </c>
      <c r="AM149" s="252" t="s">
        <v>65</v>
      </c>
      <c r="AN149" s="269" t="s">
        <v>64</v>
      </c>
      <c r="AO149" s="252" t="s">
        <v>64</v>
      </c>
      <c r="AP149" s="252" t="s">
        <v>64</v>
      </c>
      <c r="AQ149" s="252"/>
      <c r="AR149" s="268" t="s">
        <v>64</v>
      </c>
      <c r="AS149" s="252" t="s">
        <v>79</v>
      </c>
      <c r="AT149" s="252" t="s">
        <v>65</v>
      </c>
      <c r="AU149" s="252" t="s">
        <v>65</v>
      </c>
      <c r="AV149" s="252" t="s">
        <v>65</v>
      </c>
      <c r="AW149" s="252" t="s">
        <v>65</v>
      </c>
      <c r="AX149" s="269" t="s">
        <v>64</v>
      </c>
      <c r="AY149" s="252" t="s">
        <v>65</v>
      </c>
      <c r="AZ149" s="252"/>
      <c r="BA149" s="268" t="s">
        <v>65</v>
      </c>
      <c r="BB149" s="252" t="s">
        <v>64</v>
      </c>
      <c r="BC149" s="252"/>
      <c r="BD149" s="269" t="s">
        <v>64</v>
      </c>
      <c r="BE149" s="327" t="s">
        <v>65</v>
      </c>
      <c r="BF149" s="327" t="s">
        <v>65</v>
      </c>
    </row>
    <row r="150" spans="1:58" s="297" customFormat="1" x14ac:dyDescent="0.3">
      <c r="A150" s="304">
        <v>141</v>
      </c>
      <c r="B150" s="248" t="s">
        <v>430</v>
      </c>
      <c r="C150" s="248" t="s">
        <v>431</v>
      </c>
      <c r="D150" s="248" t="s">
        <v>71</v>
      </c>
      <c r="E150" s="290" t="s">
        <v>72</v>
      </c>
      <c r="F150" s="262" t="s">
        <v>64</v>
      </c>
      <c r="G150" s="252" t="s">
        <v>64</v>
      </c>
      <c r="H150" s="250" t="s">
        <v>65</v>
      </c>
      <c r="I150" s="278" t="s">
        <v>64</v>
      </c>
      <c r="J150" s="252" t="s">
        <v>64</v>
      </c>
      <c r="K150" s="252" t="s">
        <v>64</v>
      </c>
      <c r="L150" s="250" t="s">
        <v>65</v>
      </c>
      <c r="M150" s="264" t="s">
        <v>64</v>
      </c>
      <c r="N150" s="252" t="s">
        <v>64</v>
      </c>
      <c r="O150" s="250" t="s">
        <v>64</v>
      </c>
      <c r="P150" s="278" t="s">
        <v>64</v>
      </c>
      <c r="Q150" s="262" t="s">
        <v>64</v>
      </c>
      <c r="R150" s="252" t="s">
        <v>64</v>
      </c>
      <c r="S150" s="252" t="s">
        <v>65</v>
      </c>
      <c r="T150" s="252" t="s">
        <v>68</v>
      </c>
      <c r="U150" s="264" t="s">
        <v>64</v>
      </c>
      <c r="V150" s="252" t="s">
        <v>64</v>
      </c>
      <c r="W150" s="252" t="s">
        <v>64</v>
      </c>
      <c r="X150" s="252" t="s">
        <v>64</v>
      </c>
      <c r="Y150" s="252" t="s">
        <v>65</v>
      </c>
      <c r="Z150" s="278" t="s">
        <v>64</v>
      </c>
      <c r="AA150" s="252" t="s">
        <v>57</v>
      </c>
      <c r="AB150" s="252" t="s">
        <v>64</v>
      </c>
      <c r="AC150" s="252" t="s">
        <v>64</v>
      </c>
      <c r="AD150" s="252" t="s">
        <v>64</v>
      </c>
      <c r="AE150" s="252" t="s">
        <v>64</v>
      </c>
      <c r="AF150" s="252" t="s">
        <v>57</v>
      </c>
      <c r="AG150" s="264" t="s">
        <v>64</v>
      </c>
      <c r="AH150" s="262" t="s">
        <v>64</v>
      </c>
      <c r="AI150" s="252" t="s">
        <v>64</v>
      </c>
      <c r="AJ150" s="268" t="s">
        <v>64</v>
      </c>
      <c r="AK150" s="262" t="s">
        <v>64</v>
      </c>
      <c r="AL150" s="252" t="s">
        <v>64</v>
      </c>
      <c r="AM150" s="252" t="s">
        <v>65</v>
      </c>
      <c r="AN150" s="269" t="s">
        <v>64</v>
      </c>
      <c r="AO150" s="262" t="s">
        <v>64</v>
      </c>
      <c r="AP150" s="252" t="s">
        <v>65</v>
      </c>
      <c r="AQ150" s="252"/>
      <c r="AR150" s="268" t="s">
        <v>64</v>
      </c>
      <c r="AS150" s="262" t="s">
        <v>73</v>
      </c>
      <c r="AT150" s="252" t="s">
        <v>64</v>
      </c>
      <c r="AU150" s="252" t="s">
        <v>64</v>
      </c>
      <c r="AV150" s="252" t="s">
        <v>65</v>
      </c>
      <c r="AW150" s="252" t="s">
        <v>65</v>
      </c>
      <c r="AX150" s="269" t="s">
        <v>64</v>
      </c>
      <c r="AY150" s="262" t="s">
        <v>65</v>
      </c>
      <c r="AZ150" s="252"/>
      <c r="BA150" s="268" t="s">
        <v>65</v>
      </c>
      <c r="BB150" s="262" t="s">
        <v>64</v>
      </c>
      <c r="BC150" s="252"/>
      <c r="BD150" s="269" t="s">
        <v>64</v>
      </c>
      <c r="BE150" s="327" t="s">
        <v>64</v>
      </c>
      <c r="BF150" s="327" t="s">
        <v>65</v>
      </c>
    </row>
    <row r="151" spans="1:58" s="297" customFormat="1" x14ac:dyDescent="0.3">
      <c r="A151" s="304">
        <v>142</v>
      </c>
      <c r="B151" s="248" t="s">
        <v>432</v>
      </c>
      <c r="C151" s="248" t="s">
        <v>433</v>
      </c>
      <c r="D151" s="248" t="s">
        <v>62</v>
      </c>
      <c r="E151" s="290" t="s">
        <v>105</v>
      </c>
      <c r="F151" s="262" t="s">
        <v>64</v>
      </c>
      <c r="G151" s="252" t="s">
        <v>64</v>
      </c>
      <c r="H151" s="250" t="s">
        <v>65</v>
      </c>
      <c r="I151" s="278" t="s">
        <v>64</v>
      </c>
      <c r="J151" s="252" t="s">
        <v>64</v>
      </c>
      <c r="K151" s="252" t="s">
        <v>64</v>
      </c>
      <c r="L151" s="250" t="s">
        <v>65</v>
      </c>
      <c r="M151" s="264" t="s">
        <v>64</v>
      </c>
      <c r="N151" s="252" t="s">
        <v>64</v>
      </c>
      <c r="O151" s="250" t="s">
        <v>64</v>
      </c>
      <c r="P151" s="278" t="s">
        <v>64</v>
      </c>
      <c r="Q151" s="262" t="s">
        <v>64</v>
      </c>
      <c r="R151" s="252" t="s">
        <v>64</v>
      </c>
      <c r="S151" s="252" t="s">
        <v>65</v>
      </c>
      <c r="T151" s="252" t="s">
        <v>68</v>
      </c>
      <c r="U151" s="264" t="s">
        <v>64</v>
      </c>
      <c r="V151" s="252" t="s">
        <v>64</v>
      </c>
      <c r="W151" s="252" t="s">
        <v>64</v>
      </c>
      <c r="X151" s="252" t="s">
        <v>64</v>
      </c>
      <c r="Y151" s="252" t="s">
        <v>65</v>
      </c>
      <c r="Z151" s="278" t="s">
        <v>64</v>
      </c>
      <c r="AA151" s="252" t="s">
        <v>57</v>
      </c>
      <c r="AB151" s="252" t="s">
        <v>64</v>
      </c>
      <c r="AC151" s="252" t="s">
        <v>64</v>
      </c>
      <c r="AD151" s="252" t="s">
        <v>64</v>
      </c>
      <c r="AE151" s="252" t="s">
        <v>64</v>
      </c>
      <c r="AF151" s="252" t="s">
        <v>57</v>
      </c>
      <c r="AG151" s="264" t="s">
        <v>64</v>
      </c>
      <c r="AH151" s="262" t="s">
        <v>64</v>
      </c>
      <c r="AI151" s="252" t="s">
        <v>64</v>
      </c>
      <c r="AJ151" s="268" t="s">
        <v>64</v>
      </c>
      <c r="AK151" s="262" t="s">
        <v>65</v>
      </c>
      <c r="AL151" s="252" t="s">
        <v>65</v>
      </c>
      <c r="AM151" s="252" t="s">
        <v>65</v>
      </c>
      <c r="AN151" s="269" t="s">
        <v>64</v>
      </c>
      <c r="AO151" s="262" t="s">
        <v>64</v>
      </c>
      <c r="AP151" s="252" t="s">
        <v>65</v>
      </c>
      <c r="AQ151" s="252"/>
      <c r="AR151" s="268" t="s">
        <v>64</v>
      </c>
      <c r="AS151" s="262" t="s">
        <v>73</v>
      </c>
      <c r="AT151" s="252" t="s">
        <v>64</v>
      </c>
      <c r="AU151" s="252" t="s">
        <v>64</v>
      </c>
      <c r="AV151" s="252" t="s">
        <v>65</v>
      </c>
      <c r="AW151" s="252" t="s">
        <v>65</v>
      </c>
      <c r="AX151" s="269" t="s">
        <v>64</v>
      </c>
      <c r="AY151" s="262" t="s">
        <v>65</v>
      </c>
      <c r="AZ151" s="252"/>
      <c r="BA151" s="268" t="s">
        <v>65</v>
      </c>
      <c r="BB151" s="262" t="s">
        <v>64</v>
      </c>
      <c r="BC151" s="252"/>
      <c r="BD151" s="269" t="s">
        <v>64</v>
      </c>
      <c r="BE151" s="327" t="s">
        <v>65</v>
      </c>
      <c r="BF151" s="327" t="s">
        <v>65</v>
      </c>
    </row>
    <row r="152" spans="1:58" s="297" customFormat="1" x14ac:dyDescent="0.3">
      <c r="A152" s="304">
        <v>143</v>
      </c>
      <c r="B152" s="248" t="s">
        <v>434</v>
      </c>
      <c r="C152" s="248" t="s">
        <v>435</v>
      </c>
      <c r="D152" s="248" t="s">
        <v>76</v>
      </c>
      <c r="E152" s="290" t="s">
        <v>91</v>
      </c>
      <c r="F152" s="262" t="s">
        <v>64</v>
      </c>
      <c r="G152" s="252" t="s">
        <v>64</v>
      </c>
      <c r="H152" s="250" t="s">
        <v>65</v>
      </c>
      <c r="I152" s="278" t="s">
        <v>64</v>
      </c>
      <c r="J152" s="252" t="s">
        <v>64</v>
      </c>
      <c r="K152" s="252" t="s">
        <v>65</v>
      </c>
      <c r="L152" s="250" t="s">
        <v>65</v>
      </c>
      <c r="M152" s="264" t="s">
        <v>64</v>
      </c>
      <c r="N152" s="252" t="s">
        <v>64</v>
      </c>
      <c r="O152" s="250" t="s">
        <v>65</v>
      </c>
      <c r="P152" s="278" t="s">
        <v>64</v>
      </c>
      <c r="Q152" s="262" t="s">
        <v>64</v>
      </c>
      <c r="R152" s="252" t="s">
        <v>64</v>
      </c>
      <c r="S152" s="252" t="s">
        <v>64</v>
      </c>
      <c r="T152" s="252" t="s">
        <v>68</v>
      </c>
      <c r="U152" s="264" t="s">
        <v>64</v>
      </c>
      <c r="V152" s="252" t="s">
        <v>64</v>
      </c>
      <c r="W152" s="252" t="s">
        <v>64</v>
      </c>
      <c r="X152" s="252" t="s">
        <v>65</v>
      </c>
      <c r="Y152" s="252" t="s">
        <v>65</v>
      </c>
      <c r="Z152" s="278" t="s">
        <v>64</v>
      </c>
      <c r="AA152" s="252" t="s">
        <v>78</v>
      </c>
      <c r="AB152" s="252" t="s">
        <v>64</v>
      </c>
      <c r="AC152" s="252" t="s">
        <v>64</v>
      </c>
      <c r="AD152" s="252" t="s">
        <v>64</v>
      </c>
      <c r="AE152" s="252" t="s">
        <v>64</v>
      </c>
      <c r="AF152" s="252" t="s">
        <v>65</v>
      </c>
      <c r="AG152" s="264" t="s">
        <v>64</v>
      </c>
      <c r="AH152" s="252" t="s">
        <v>64</v>
      </c>
      <c r="AI152" s="252" t="s">
        <v>64</v>
      </c>
      <c r="AJ152" s="268" t="s">
        <v>64</v>
      </c>
      <c r="AK152" s="252" t="s">
        <v>64</v>
      </c>
      <c r="AL152" s="252" t="s">
        <v>64</v>
      </c>
      <c r="AM152" s="252" t="s">
        <v>65</v>
      </c>
      <c r="AN152" s="269" t="s">
        <v>64</v>
      </c>
      <c r="AO152" s="252" t="s">
        <v>64</v>
      </c>
      <c r="AP152" s="252" t="s">
        <v>64</v>
      </c>
      <c r="AQ152" s="252"/>
      <c r="AR152" s="268" t="s">
        <v>64</v>
      </c>
      <c r="AS152" s="252" t="s">
        <v>79</v>
      </c>
      <c r="AT152" s="252" t="s">
        <v>65</v>
      </c>
      <c r="AU152" s="252" t="s">
        <v>65</v>
      </c>
      <c r="AV152" s="252" t="s">
        <v>65</v>
      </c>
      <c r="AW152" s="252" t="s">
        <v>65</v>
      </c>
      <c r="AX152" s="269" t="s">
        <v>64</v>
      </c>
      <c r="AY152" s="252" t="s">
        <v>65</v>
      </c>
      <c r="AZ152" s="252"/>
      <c r="BA152" s="268" t="s">
        <v>65</v>
      </c>
      <c r="BB152" s="252" t="s">
        <v>64</v>
      </c>
      <c r="BC152" s="252"/>
      <c r="BD152" s="269" t="s">
        <v>64</v>
      </c>
      <c r="BE152" s="327" t="s">
        <v>65</v>
      </c>
      <c r="BF152" s="327" t="s">
        <v>65</v>
      </c>
    </row>
    <row r="153" spans="1:58" s="297" customFormat="1" x14ac:dyDescent="0.3">
      <c r="A153" s="304">
        <v>144</v>
      </c>
      <c r="B153" s="253" t="str">
        <f>SUBSTITUTE("Saint Barthélemy","Saint","St")</f>
        <v>St Barthélemy</v>
      </c>
      <c r="C153" s="253" t="s">
        <v>436</v>
      </c>
      <c r="D153" s="253" t="s">
        <v>93</v>
      </c>
      <c r="E153" s="305" t="s">
        <v>94</v>
      </c>
      <c r="F153" s="262" t="s">
        <v>64</v>
      </c>
      <c r="G153" s="252" t="s">
        <v>65</v>
      </c>
      <c r="H153" s="250" t="s">
        <v>65</v>
      </c>
      <c r="I153" s="278" t="s">
        <v>64</v>
      </c>
      <c r="J153" s="252" t="s">
        <v>64</v>
      </c>
      <c r="K153" s="252" t="s">
        <v>65</v>
      </c>
      <c r="L153" s="250" t="s">
        <v>65</v>
      </c>
      <c r="M153" s="264" t="s">
        <v>64</v>
      </c>
      <c r="N153" s="252" t="s">
        <v>64</v>
      </c>
      <c r="O153" s="250" t="s">
        <v>65</v>
      </c>
      <c r="P153" s="278" t="s">
        <v>64</v>
      </c>
      <c r="Q153" s="262" t="s">
        <v>64</v>
      </c>
      <c r="R153" s="252" t="s">
        <v>64</v>
      </c>
      <c r="S153" s="252" t="s">
        <v>65</v>
      </c>
      <c r="T153" s="252" t="s">
        <v>68</v>
      </c>
      <c r="U153" s="264" t="s">
        <v>64</v>
      </c>
      <c r="V153" s="252" t="s">
        <v>64</v>
      </c>
      <c r="W153" s="252" t="s">
        <v>64</v>
      </c>
      <c r="X153" s="252" t="s">
        <v>65</v>
      </c>
      <c r="Y153" s="252" t="s">
        <v>65</v>
      </c>
      <c r="Z153" s="278" t="s">
        <v>64</v>
      </c>
      <c r="AA153" s="252" t="s">
        <v>78</v>
      </c>
      <c r="AB153" s="252" t="s">
        <v>65</v>
      </c>
      <c r="AC153" s="252" t="s">
        <v>65</v>
      </c>
      <c r="AD153" s="252" t="s">
        <v>64</v>
      </c>
      <c r="AE153" s="252" t="s">
        <v>64</v>
      </c>
      <c r="AF153" s="252" t="s">
        <v>65</v>
      </c>
      <c r="AG153" s="264" t="s">
        <v>64</v>
      </c>
      <c r="AH153" s="262" t="s">
        <v>64</v>
      </c>
      <c r="AI153" s="252" t="s">
        <v>65</v>
      </c>
      <c r="AJ153" s="268" t="s">
        <v>64</v>
      </c>
      <c r="AK153" s="262" t="s">
        <v>64</v>
      </c>
      <c r="AL153" s="252" t="s">
        <v>64</v>
      </c>
      <c r="AM153" s="252" t="s">
        <v>65</v>
      </c>
      <c r="AN153" s="269" t="s">
        <v>64</v>
      </c>
      <c r="AO153" s="262" t="s">
        <v>64</v>
      </c>
      <c r="AP153" s="252" t="s">
        <v>65</v>
      </c>
      <c r="AQ153" s="252"/>
      <c r="AR153" s="268" t="s">
        <v>64</v>
      </c>
      <c r="AS153" s="262" t="s">
        <v>64</v>
      </c>
      <c r="AT153" s="252" t="s">
        <v>65</v>
      </c>
      <c r="AU153" s="252" t="s">
        <v>64</v>
      </c>
      <c r="AV153" s="252" t="s">
        <v>65</v>
      </c>
      <c r="AW153" s="252" t="s">
        <v>64</v>
      </c>
      <c r="AX153" s="269" t="s">
        <v>64</v>
      </c>
      <c r="AY153" s="262" t="s">
        <v>65</v>
      </c>
      <c r="AZ153" s="252"/>
      <c r="BA153" s="268" t="s">
        <v>65</v>
      </c>
      <c r="BB153" s="262" t="s">
        <v>65</v>
      </c>
      <c r="BC153" s="252"/>
      <c r="BD153" s="269" t="s">
        <v>65</v>
      </c>
      <c r="BE153" s="327" t="s">
        <v>65</v>
      </c>
      <c r="BF153" s="327" t="s">
        <v>65</v>
      </c>
    </row>
    <row r="154" spans="1:58" s="297" customFormat="1" x14ac:dyDescent="0.3">
      <c r="A154" s="304">
        <v>145</v>
      </c>
      <c r="B154" s="248" t="str">
        <f>SUBSTITUTE("Saint Helena","Saint","St")</f>
        <v>St Helena</v>
      </c>
      <c r="C154" s="248" t="s">
        <v>437</v>
      </c>
      <c r="D154" s="248" t="s">
        <v>76</v>
      </c>
      <c r="E154" s="290" t="s">
        <v>91</v>
      </c>
      <c r="F154" s="262" t="s">
        <v>64</v>
      </c>
      <c r="G154" s="252" t="s">
        <v>64</v>
      </c>
      <c r="H154" s="250" t="s">
        <v>65</v>
      </c>
      <c r="I154" s="278" t="s">
        <v>64</v>
      </c>
      <c r="J154" s="252" t="s">
        <v>64</v>
      </c>
      <c r="K154" s="252" t="s">
        <v>65</v>
      </c>
      <c r="L154" s="250" t="s">
        <v>65</v>
      </c>
      <c r="M154" s="264" t="s">
        <v>64</v>
      </c>
      <c r="N154" s="252" t="s">
        <v>64</v>
      </c>
      <c r="O154" s="250" t="s">
        <v>65</v>
      </c>
      <c r="P154" s="278" t="s">
        <v>64</v>
      </c>
      <c r="Q154" s="262" t="s">
        <v>64</v>
      </c>
      <c r="R154" s="252" t="s">
        <v>64</v>
      </c>
      <c r="S154" s="252" t="s">
        <v>64</v>
      </c>
      <c r="T154" s="252" t="s">
        <v>68</v>
      </c>
      <c r="U154" s="264" t="s">
        <v>64</v>
      </c>
      <c r="V154" s="252" t="s">
        <v>64</v>
      </c>
      <c r="W154" s="252" t="s">
        <v>64</v>
      </c>
      <c r="X154" s="252" t="s">
        <v>65</v>
      </c>
      <c r="Y154" s="252" t="s">
        <v>65</v>
      </c>
      <c r="Z154" s="278" t="s">
        <v>64</v>
      </c>
      <c r="AA154" s="252" t="s">
        <v>78</v>
      </c>
      <c r="AB154" s="252" t="s">
        <v>64</v>
      </c>
      <c r="AC154" s="252" t="s">
        <v>64</v>
      </c>
      <c r="AD154" s="252" t="s">
        <v>64</v>
      </c>
      <c r="AE154" s="252" t="s">
        <v>64</v>
      </c>
      <c r="AF154" s="252" t="s">
        <v>65</v>
      </c>
      <c r="AG154" s="264" t="s">
        <v>64</v>
      </c>
      <c r="AH154" s="252" t="s">
        <v>64</v>
      </c>
      <c r="AI154" s="252" t="s">
        <v>64</v>
      </c>
      <c r="AJ154" s="268" t="s">
        <v>64</v>
      </c>
      <c r="AK154" s="252" t="s">
        <v>64</v>
      </c>
      <c r="AL154" s="252" t="s">
        <v>64</v>
      </c>
      <c r="AM154" s="252" t="s">
        <v>65</v>
      </c>
      <c r="AN154" s="269" t="s">
        <v>64</v>
      </c>
      <c r="AO154" s="252" t="s">
        <v>64</v>
      </c>
      <c r="AP154" s="252" t="s">
        <v>64</v>
      </c>
      <c r="AQ154" s="252"/>
      <c r="AR154" s="268" t="s">
        <v>64</v>
      </c>
      <c r="AS154" s="252" t="s">
        <v>79</v>
      </c>
      <c r="AT154" s="252" t="s">
        <v>65</v>
      </c>
      <c r="AU154" s="252" t="s">
        <v>65</v>
      </c>
      <c r="AV154" s="252" t="s">
        <v>65</v>
      </c>
      <c r="AW154" s="252" t="s">
        <v>65</v>
      </c>
      <c r="AX154" s="269" t="s">
        <v>64</v>
      </c>
      <c r="AY154" s="252" t="s">
        <v>65</v>
      </c>
      <c r="AZ154" s="252"/>
      <c r="BA154" s="268" t="s">
        <v>65</v>
      </c>
      <c r="BB154" s="252" t="s">
        <v>64</v>
      </c>
      <c r="BC154" s="252"/>
      <c r="BD154" s="269" t="s">
        <v>64</v>
      </c>
      <c r="BE154" s="327" t="s">
        <v>65</v>
      </c>
      <c r="BF154" s="327" t="s">
        <v>65</v>
      </c>
    </row>
    <row r="155" spans="1:58" s="297" customFormat="1" x14ac:dyDescent="0.3">
      <c r="A155" s="304">
        <v>146</v>
      </c>
      <c r="B155" s="253" t="s">
        <v>438</v>
      </c>
      <c r="C155" s="253" t="s">
        <v>439</v>
      </c>
      <c r="D155" s="253" t="s">
        <v>93</v>
      </c>
      <c r="E155" s="305" t="s">
        <v>94</v>
      </c>
      <c r="F155" s="262" t="s">
        <v>64</v>
      </c>
      <c r="G155" s="252" t="s">
        <v>65</v>
      </c>
      <c r="H155" s="250" t="s">
        <v>65</v>
      </c>
      <c r="I155" s="278" t="s">
        <v>64</v>
      </c>
      <c r="J155" s="252" t="s">
        <v>64</v>
      </c>
      <c r="K155" s="252" t="s">
        <v>65</v>
      </c>
      <c r="L155" s="250" t="s">
        <v>65</v>
      </c>
      <c r="M155" s="264" t="s">
        <v>64</v>
      </c>
      <c r="N155" s="252" t="s">
        <v>64</v>
      </c>
      <c r="O155" s="250" t="s">
        <v>65</v>
      </c>
      <c r="P155" s="278" t="s">
        <v>64</v>
      </c>
      <c r="Q155" s="262" t="s">
        <v>64</v>
      </c>
      <c r="R155" s="252" t="s">
        <v>64</v>
      </c>
      <c r="S155" s="252" t="s">
        <v>65</v>
      </c>
      <c r="T155" s="252" t="s">
        <v>68</v>
      </c>
      <c r="U155" s="264" t="s">
        <v>64</v>
      </c>
      <c r="V155" s="252" t="s">
        <v>64</v>
      </c>
      <c r="W155" s="252" t="s">
        <v>64</v>
      </c>
      <c r="X155" s="252" t="s">
        <v>65</v>
      </c>
      <c r="Y155" s="252" t="s">
        <v>65</v>
      </c>
      <c r="Z155" s="278" t="s">
        <v>64</v>
      </c>
      <c r="AA155" s="252" t="s">
        <v>78</v>
      </c>
      <c r="AB155" s="252" t="s">
        <v>65</v>
      </c>
      <c r="AC155" s="252" t="s">
        <v>65</v>
      </c>
      <c r="AD155" s="252" t="s">
        <v>64</v>
      </c>
      <c r="AE155" s="252" t="s">
        <v>64</v>
      </c>
      <c r="AF155" s="252" t="s">
        <v>65</v>
      </c>
      <c r="AG155" s="264" t="s">
        <v>64</v>
      </c>
      <c r="AH155" s="262" t="s">
        <v>64</v>
      </c>
      <c r="AI155" s="252" t="s">
        <v>65</v>
      </c>
      <c r="AJ155" s="268" t="s">
        <v>64</v>
      </c>
      <c r="AK155" s="262" t="s">
        <v>64</v>
      </c>
      <c r="AL155" s="252" t="s">
        <v>64</v>
      </c>
      <c r="AM155" s="252" t="s">
        <v>65</v>
      </c>
      <c r="AN155" s="269" t="s">
        <v>64</v>
      </c>
      <c r="AO155" s="262" t="s">
        <v>64</v>
      </c>
      <c r="AP155" s="252" t="s">
        <v>65</v>
      </c>
      <c r="AQ155" s="252"/>
      <c r="AR155" s="268" t="s">
        <v>64</v>
      </c>
      <c r="AS155" s="262" t="s">
        <v>64</v>
      </c>
      <c r="AT155" s="252" t="s">
        <v>65</v>
      </c>
      <c r="AU155" s="252" t="s">
        <v>64</v>
      </c>
      <c r="AV155" s="252" t="s">
        <v>65</v>
      </c>
      <c r="AW155" s="252" t="s">
        <v>64</v>
      </c>
      <c r="AX155" s="269" t="s">
        <v>64</v>
      </c>
      <c r="AY155" s="262" t="s">
        <v>65</v>
      </c>
      <c r="AZ155" s="252"/>
      <c r="BA155" s="268" t="s">
        <v>65</v>
      </c>
      <c r="BB155" s="262" t="s">
        <v>65</v>
      </c>
      <c r="BC155" s="252"/>
      <c r="BD155" s="269" t="s">
        <v>65</v>
      </c>
      <c r="BE155" s="327" t="s">
        <v>65</v>
      </c>
      <c r="BF155" s="327" t="s">
        <v>65</v>
      </c>
    </row>
    <row r="156" spans="1:58" s="297" customFormat="1" x14ac:dyDescent="0.3">
      <c r="A156" s="304">
        <v>147</v>
      </c>
      <c r="B156" s="253" t="str">
        <f>SUBSTITUTE("Saint Lucia","Saint","St")</f>
        <v>St Lucia</v>
      </c>
      <c r="C156" s="253" t="s">
        <v>440</v>
      </c>
      <c r="D156" s="253" t="s">
        <v>93</v>
      </c>
      <c r="E156" s="305" t="s">
        <v>94</v>
      </c>
      <c r="F156" s="262" t="s">
        <v>64</v>
      </c>
      <c r="G156" s="252" t="s">
        <v>65</v>
      </c>
      <c r="H156" s="250" t="s">
        <v>65</v>
      </c>
      <c r="I156" s="278" t="s">
        <v>64</v>
      </c>
      <c r="J156" s="252" t="s">
        <v>64</v>
      </c>
      <c r="K156" s="252" t="s">
        <v>65</v>
      </c>
      <c r="L156" s="250" t="s">
        <v>65</v>
      </c>
      <c r="M156" s="264" t="s">
        <v>64</v>
      </c>
      <c r="N156" s="252" t="s">
        <v>64</v>
      </c>
      <c r="O156" s="250" t="s">
        <v>65</v>
      </c>
      <c r="P156" s="278" t="s">
        <v>64</v>
      </c>
      <c r="Q156" s="262" t="s">
        <v>64</v>
      </c>
      <c r="R156" s="252" t="s">
        <v>64</v>
      </c>
      <c r="S156" s="252" t="s">
        <v>65</v>
      </c>
      <c r="T156" s="252" t="s">
        <v>68</v>
      </c>
      <c r="U156" s="264" t="s">
        <v>64</v>
      </c>
      <c r="V156" s="252" t="s">
        <v>64</v>
      </c>
      <c r="W156" s="252" t="s">
        <v>64</v>
      </c>
      <c r="X156" s="252" t="s">
        <v>65</v>
      </c>
      <c r="Y156" s="252" t="s">
        <v>65</v>
      </c>
      <c r="Z156" s="278" t="s">
        <v>64</v>
      </c>
      <c r="AA156" s="252" t="s">
        <v>78</v>
      </c>
      <c r="AB156" s="252" t="s">
        <v>65</v>
      </c>
      <c r="AC156" s="252" t="s">
        <v>65</v>
      </c>
      <c r="AD156" s="252" t="s">
        <v>64</v>
      </c>
      <c r="AE156" s="252" t="s">
        <v>64</v>
      </c>
      <c r="AF156" s="252" t="s">
        <v>65</v>
      </c>
      <c r="AG156" s="264" t="s">
        <v>64</v>
      </c>
      <c r="AH156" s="262" t="s">
        <v>64</v>
      </c>
      <c r="AI156" s="252" t="s">
        <v>65</v>
      </c>
      <c r="AJ156" s="268" t="s">
        <v>64</v>
      </c>
      <c r="AK156" s="262" t="s">
        <v>64</v>
      </c>
      <c r="AL156" s="252" t="s">
        <v>64</v>
      </c>
      <c r="AM156" s="252" t="s">
        <v>65</v>
      </c>
      <c r="AN156" s="269" t="s">
        <v>64</v>
      </c>
      <c r="AO156" s="262" t="s">
        <v>64</v>
      </c>
      <c r="AP156" s="252" t="s">
        <v>65</v>
      </c>
      <c r="AQ156" s="252"/>
      <c r="AR156" s="268" t="s">
        <v>64</v>
      </c>
      <c r="AS156" s="262" t="s">
        <v>64</v>
      </c>
      <c r="AT156" s="252" t="s">
        <v>65</v>
      </c>
      <c r="AU156" s="252" t="s">
        <v>64</v>
      </c>
      <c r="AV156" s="252" t="s">
        <v>65</v>
      </c>
      <c r="AW156" s="252" t="s">
        <v>64</v>
      </c>
      <c r="AX156" s="269" t="s">
        <v>64</v>
      </c>
      <c r="AY156" s="262" t="s">
        <v>65</v>
      </c>
      <c r="AZ156" s="252"/>
      <c r="BA156" s="268" t="s">
        <v>65</v>
      </c>
      <c r="BB156" s="262" t="s">
        <v>65</v>
      </c>
      <c r="BC156" s="252"/>
      <c r="BD156" s="269" t="s">
        <v>65</v>
      </c>
      <c r="BE156" s="327" t="s">
        <v>65</v>
      </c>
      <c r="BF156" s="327" t="s">
        <v>65</v>
      </c>
    </row>
    <row r="157" spans="1:58" s="297" customFormat="1" x14ac:dyDescent="0.3">
      <c r="A157" s="304">
        <v>148</v>
      </c>
      <c r="B157" s="253" t="str">
        <f>SUBSTITUTE("Saint Martin (French)","Saint","St")</f>
        <v>St Martin (French)</v>
      </c>
      <c r="C157" s="253" t="s">
        <v>441</v>
      </c>
      <c r="D157" s="253" t="s">
        <v>93</v>
      </c>
      <c r="E157" s="305" t="s">
        <v>94</v>
      </c>
      <c r="F157" s="262" t="s">
        <v>64</v>
      </c>
      <c r="G157" s="252" t="s">
        <v>65</v>
      </c>
      <c r="H157" s="250" t="s">
        <v>65</v>
      </c>
      <c r="I157" s="278" t="s">
        <v>64</v>
      </c>
      <c r="J157" s="252" t="s">
        <v>64</v>
      </c>
      <c r="K157" s="252" t="s">
        <v>65</v>
      </c>
      <c r="L157" s="250" t="s">
        <v>65</v>
      </c>
      <c r="M157" s="264" t="s">
        <v>64</v>
      </c>
      <c r="N157" s="252" t="s">
        <v>64</v>
      </c>
      <c r="O157" s="250" t="s">
        <v>65</v>
      </c>
      <c r="P157" s="278" t="s">
        <v>64</v>
      </c>
      <c r="Q157" s="262" t="s">
        <v>64</v>
      </c>
      <c r="R157" s="252" t="s">
        <v>64</v>
      </c>
      <c r="S157" s="252" t="s">
        <v>65</v>
      </c>
      <c r="T157" s="252" t="s">
        <v>68</v>
      </c>
      <c r="U157" s="264" t="s">
        <v>64</v>
      </c>
      <c r="V157" s="252" t="s">
        <v>64</v>
      </c>
      <c r="W157" s="252" t="s">
        <v>64</v>
      </c>
      <c r="X157" s="252" t="s">
        <v>65</v>
      </c>
      <c r="Y157" s="252" t="s">
        <v>65</v>
      </c>
      <c r="Z157" s="278" t="s">
        <v>64</v>
      </c>
      <c r="AA157" s="252" t="s">
        <v>78</v>
      </c>
      <c r="AB157" s="252" t="s">
        <v>65</v>
      </c>
      <c r="AC157" s="252" t="s">
        <v>65</v>
      </c>
      <c r="AD157" s="252" t="s">
        <v>64</v>
      </c>
      <c r="AE157" s="252" t="s">
        <v>64</v>
      </c>
      <c r="AF157" s="252" t="s">
        <v>65</v>
      </c>
      <c r="AG157" s="264" t="s">
        <v>64</v>
      </c>
      <c r="AH157" s="262" t="s">
        <v>64</v>
      </c>
      <c r="AI157" s="252" t="s">
        <v>65</v>
      </c>
      <c r="AJ157" s="268" t="s">
        <v>64</v>
      </c>
      <c r="AK157" s="262" t="s">
        <v>64</v>
      </c>
      <c r="AL157" s="252" t="s">
        <v>64</v>
      </c>
      <c r="AM157" s="252" t="s">
        <v>65</v>
      </c>
      <c r="AN157" s="269" t="s">
        <v>64</v>
      </c>
      <c r="AO157" s="262" t="s">
        <v>64</v>
      </c>
      <c r="AP157" s="252" t="s">
        <v>65</v>
      </c>
      <c r="AQ157" s="252"/>
      <c r="AR157" s="268" t="s">
        <v>64</v>
      </c>
      <c r="AS157" s="262" t="s">
        <v>64</v>
      </c>
      <c r="AT157" s="252" t="s">
        <v>65</v>
      </c>
      <c r="AU157" s="252" t="s">
        <v>64</v>
      </c>
      <c r="AV157" s="252" t="s">
        <v>65</v>
      </c>
      <c r="AW157" s="252" t="s">
        <v>64</v>
      </c>
      <c r="AX157" s="269" t="s">
        <v>64</v>
      </c>
      <c r="AY157" s="262" t="s">
        <v>65</v>
      </c>
      <c r="AZ157" s="252"/>
      <c r="BA157" s="268" t="s">
        <v>65</v>
      </c>
      <c r="BB157" s="262" t="s">
        <v>65</v>
      </c>
      <c r="BC157" s="252"/>
      <c r="BD157" s="269" t="s">
        <v>65</v>
      </c>
      <c r="BE157" s="327" t="s">
        <v>65</v>
      </c>
      <c r="BF157" s="327" t="s">
        <v>65</v>
      </c>
    </row>
    <row r="158" spans="1:58" s="297" customFormat="1" x14ac:dyDescent="0.3">
      <c r="A158" s="304">
        <v>149</v>
      </c>
      <c r="B158" s="253" t="str">
        <f>SUBSTITUTE("Sint Maarten (Dutch)","Sint","St")</f>
        <v>St Maarten (Dutch)</v>
      </c>
      <c r="C158" s="253" t="s">
        <v>442</v>
      </c>
      <c r="D158" s="253" t="s">
        <v>93</v>
      </c>
      <c r="E158" s="305" t="s">
        <v>94</v>
      </c>
      <c r="F158" s="262" t="s">
        <v>64</v>
      </c>
      <c r="G158" s="252" t="s">
        <v>65</v>
      </c>
      <c r="H158" s="250" t="s">
        <v>65</v>
      </c>
      <c r="I158" s="278" t="s">
        <v>64</v>
      </c>
      <c r="J158" s="252" t="s">
        <v>64</v>
      </c>
      <c r="K158" s="252" t="s">
        <v>65</v>
      </c>
      <c r="L158" s="250" t="s">
        <v>65</v>
      </c>
      <c r="M158" s="264" t="s">
        <v>64</v>
      </c>
      <c r="N158" s="252" t="s">
        <v>64</v>
      </c>
      <c r="O158" s="250" t="s">
        <v>65</v>
      </c>
      <c r="P158" s="278" t="s">
        <v>64</v>
      </c>
      <c r="Q158" s="262" t="s">
        <v>64</v>
      </c>
      <c r="R158" s="252" t="s">
        <v>64</v>
      </c>
      <c r="S158" s="252" t="s">
        <v>65</v>
      </c>
      <c r="T158" s="252" t="s">
        <v>68</v>
      </c>
      <c r="U158" s="264" t="s">
        <v>64</v>
      </c>
      <c r="V158" s="252" t="s">
        <v>64</v>
      </c>
      <c r="W158" s="252" t="s">
        <v>64</v>
      </c>
      <c r="X158" s="252" t="s">
        <v>65</v>
      </c>
      <c r="Y158" s="252" t="s">
        <v>65</v>
      </c>
      <c r="Z158" s="278" t="s">
        <v>64</v>
      </c>
      <c r="AA158" s="252" t="s">
        <v>78</v>
      </c>
      <c r="AB158" s="252" t="s">
        <v>65</v>
      </c>
      <c r="AC158" s="252" t="s">
        <v>65</v>
      </c>
      <c r="AD158" s="252" t="s">
        <v>64</v>
      </c>
      <c r="AE158" s="252" t="s">
        <v>64</v>
      </c>
      <c r="AF158" s="252" t="s">
        <v>65</v>
      </c>
      <c r="AG158" s="264" t="s">
        <v>64</v>
      </c>
      <c r="AH158" s="262" t="s">
        <v>64</v>
      </c>
      <c r="AI158" s="252" t="s">
        <v>65</v>
      </c>
      <c r="AJ158" s="268" t="s">
        <v>64</v>
      </c>
      <c r="AK158" s="262" t="s">
        <v>64</v>
      </c>
      <c r="AL158" s="252" t="s">
        <v>64</v>
      </c>
      <c r="AM158" s="252" t="s">
        <v>65</v>
      </c>
      <c r="AN158" s="269" t="s">
        <v>64</v>
      </c>
      <c r="AO158" s="262" t="s">
        <v>64</v>
      </c>
      <c r="AP158" s="252" t="s">
        <v>65</v>
      </c>
      <c r="AQ158" s="252"/>
      <c r="AR158" s="268" t="s">
        <v>64</v>
      </c>
      <c r="AS158" s="262" t="s">
        <v>64</v>
      </c>
      <c r="AT158" s="252" t="s">
        <v>65</v>
      </c>
      <c r="AU158" s="252" t="s">
        <v>64</v>
      </c>
      <c r="AV158" s="252" t="s">
        <v>65</v>
      </c>
      <c r="AW158" s="252" t="s">
        <v>64</v>
      </c>
      <c r="AX158" s="269" t="s">
        <v>64</v>
      </c>
      <c r="AY158" s="262" t="s">
        <v>65</v>
      </c>
      <c r="AZ158" s="252"/>
      <c r="BA158" s="268" t="s">
        <v>65</v>
      </c>
      <c r="BB158" s="262" t="s">
        <v>65</v>
      </c>
      <c r="BC158" s="252"/>
      <c r="BD158" s="269" t="s">
        <v>65</v>
      </c>
      <c r="BE158" s="327" t="s">
        <v>65</v>
      </c>
      <c r="BF158" s="327" t="s">
        <v>65</v>
      </c>
    </row>
    <row r="159" spans="1:58" s="297" customFormat="1" x14ac:dyDescent="0.3">
      <c r="A159" s="304">
        <v>150</v>
      </c>
      <c r="B159" s="253" t="str">
        <f>SUBSTITUTE(SUBSTITUTE("Saint Pierre and Miquelon","Saint","St"),"and","&amp;")</f>
        <v>St Pierre &amp; Miquelon</v>
      </c>
      <c r="C159" s="253" t="s">
        <v>443</v>
      </c>
      <c r="D159" s="253" t="s">
        <v>93</v>
      </c>
      <c r="E159" s="305" t="s">
        <v>94</v>
      </c>
      <c r="F159" s="262" t="s">
        <v>64</v>
      </c>
      <c r="G159" s="252" t="s">
        <v>65</v>
      </c>
      <c r="H159" s="250" t="s">
        <v>65</v>
      </c>
      <c r="I159" s="278" t="s">
        <v>64</v>
      </c>
      <c r="J159" s="252" t="s">
        <v>64</v>
      </c>
      <c r="K159" s="252" t="s">
        <v>65</v>
      </c>
      <c r="L159" s="250" t="s">
        <v>65</v>
      </c>
      <c r="M159" s="264" t="s">
        <v>64</v>
      </c>
      <c r="N159" s="252" t="s">
        <v>64</v>
      </c>
      <c r="O159" s="250" t="s">
        <v>65</v>
      </c>
      <c r="P159" s="278" t="s">
        <v>64</v>
      </c>
      <c r="Q159" s="262" t="s">
        <v>64</v>
      </c>
      <c r="R159" s="252" t="s">
        <v>64</v>
      </c>
      <c r="S159" s="252" t="s">
        <v>65</v>
      </c>
      <c r="T159" s="252" t="s">
        <v>68</v>
      </c>
      <c r="U159" s="264" t="s">
        <v>64</v>
      </c>
      <c r="V159" s="252" t="s">
        <v>64</v>
      </c>
      <c r="W159" s="252" t="s">
        <v>64</v>
      </c>
      <c r="X159" s="252" t="s">
        <v>65</v>
      </c>
      <c r="Y159" s="252" t="s">
        <v>65</v>
      </c>
      <c r="Z159" s="278" t="s">
        <v>64</v>
      </c>
      <c r="AA159" s="252" t="s">
        <v>78</v>
      </c>
      <c r="AB159" s="252" t="s">
        <v>65</v>
      </c>
      <c r="AC159" s="252" t="s">
        <v>65</v>
      </c>
      <c r="AD159" s="252" t="s">
        <v>64</v>
      </c>
      <c r="AE159" s="252" t="s">
        <v>64</v>
      </c>
      <c r="AF159" s="252" t="s">
        <v>65</v>
      </c>
      <c r="AG159" s="264" t="s">
        <v>64</v>
      </c>
      <c r="AH159" s="262" t="s">
        <v>64</v>
      </c>
      <c r="AI159" s="252" t="s">
        <v>65</v>
      </c>
      <c r="AJ159" s="268" t="s">
        <v>64</v>
      </c>
      <c r="AK159" s="262" t="s">
        <v>64</v>
      </c>
      <c r="AL159" s="252" t="s">
        <v>64</v>
      </c>
      <c r="AM159" s="252" t="s">
        <v>65</v>
      </c>
      <c r="AN159" s="269" t="s">
        <v>64</v>
      </c>
      <c r="AO159" s="262" t="s">
        <v>64</v>
      </c>
      <c r="AP159" s="252" t="s">
        <v>65</v>
      </c>
      <c r="AQ159" s="252"/>
      <c r="AR159" s="268" t="s">
        <v>64</v>
      </c>
      <c r="AS159" s="262" t="s">
        <v>64</v>
      </c>
      <c r="AT159" s="252" t="s">
        <v>65</v>
      </c>
      <c r="AU159" s="252" t="s">
        <v>64</v>
      </c>
      <c r="AV159" s="252" t="s">
        <v>65</v>
      </c>
      <c r="AW159" s="252" t="s">
        <v>64</v>
      </c>
      <c r="AX159" s="269" t="s">
        <v>64</v>
      </c>
      <c r="AY159" s="262" t="s">
        <v>65</v>
      </c>
      <c r="AZ159" s="252"/>
      <c r="BA159" s="268" t="s">
        <v>65</v>
      </c>
      <c r="BB159" s="262" t="s">
        <v>65</v>
      </c>
      <c r="BC159" s="252"/>
      <c r="BD159" s="269" t="s">
        <v>65</v>
      </c>
      <c r="BE159" s="327" t="s">
        <v>65</v>
      </c>
      <c r="BF159" s="327" t="s">
        <v>65</v>
      </c>
    </row>
    <row r="160" spans="1:58" s="297" customFormat="1" x14ac:dyDescent="0.3">
      <c r="A160" s="304">
        <v>151</v>
      </c>
      <c r="B160" s="253" t="str">
        <f>SUBSTITUTE(SUBSTITUTE("Saint Vincent and the Grenadines","Saint","St"),"and","&amp;")</f>
        <v>St Vincent &amp; the Grenadines</v>
      </c>
      <c r="C160" s="253" t="s">
        <v>444</v>
      </c>
      <c r="D160" s="253" t="s">
        <v>93</v>
      </c>
      <c r="E160" s="305" t="s">
        <v>94</v>
      </c>
      <c r="F160" s="262" t="s">
        <v>64</v>
      </c>
      <c r="G160" s="252" t="s">
        <v>65</v>
      </c>
      <c r="H160" s="250" t="s">
        <v>65</v>
      </c>
      <c r="I160" s="278" t="s">
        <v>64</v>
      </c>
      <c r="J160" s="252" t="s">
        <v>64</v>
      </c>
      <c r="K160" s="252" t="s">
        <v>65</v>
      </c>
      <c r="L160" s="250" t="s">
        <v>65</v>
      </c>
      <c r="M160" s="264" t="s">
        <v>64</v>
      </c>
      <c r="N160" s="252" t="s">
        <v>64</v>
      </c>
      <c r="O160" s="250" t="s">
        <v>65</v>
      </c>
      <c r="P160" s="278" t="s">
        <v>64</v>
      </c>
      <c r="Q160" s="262" t="s">
        <v>64</v>
      </c>
      <c r="R160" s="252" t="s">
        <v>64</v>
      </c>
      <c r="S160" s="252" t="s">
        <v>65</v>
      </c>
      <c r="T160" s="252" t="s">
        <v>68</v>
      </c>
      <c r="U160" s="264" t="s">
        <v>64</v>
      </c>
      <c r="V160" s="252" t="s">
        <v>64</v>
      </c>
      <c r="W160" s="252" t="s">
        <v>64</v>
      </c>
      <c r="X160" s="252" t="s">
        <v>65</v>
      </c>
      <c r="Y160" s="252" t="s">
        <v>65</v>
      </c>
      <c r="Z160" s="278" t="s">
        <v>64</v>
      </c>
      <c r="AA160" s="252" t="s">
        <v>78</v>
      </c>
      <c r="AB160" s="252" t="s">
        <v>65</v>
      </c>
      <c r="AC160" s="252" t="s">
        <v>65</v>
      </c>
      <c r="AD160" s="252" t="s">
        <v>64</v>
      </c>
      <c r="AE160" s="252" t="s">
        <v>64</v>
      </c>
      <c r="AF160" s="252" t="s">
        <v>65</v>
      </c>
      <c r="AG160" s="264" t="s">
        <v>64</v>
      </c>
      <c r="AH160" s="262" t="s">
        <v>64</v>
      </c>
      <c r="AI160" s="252" t="s">
        <v>65</v>
      </c>
      <c r="AJ160" s="268" t="s">
        <v>64</v>
      </c>
      <c r="AK160" s="262" t="s">
        <v>64</v>
      </c>
      <c r="AL160" s="252" t="s">
        <v>64</v>
      </c>
      <c r="AM160" s="252" t="s">
        <v>65</v>
      </c>
      <c r="AN160" s="269" t="s">
        <v>64</v>
      </c>
      <c r="AO160" s="262" t="s">
        <v>64</v>
      </c>
      <c r="AP160" s="252" t="s">
        <v>65</v>
      </c>
      <c r="AQ160" s="252"/>
      <c r="AR160" s="268" t="s">
        <v>64</v>
      </c>
      <c r="AS160" s="262" t="s">
        <v>64</v>
      </c>
      <c r="AT160" s="252" t="s">
        <v>65</v>
      </c>
      <c r="AU160" s="252" t="s">
        <v>64</v>
      </c>
      <c r="AV160" s="252" t="s">
        <v>65</v>
      </c>
      <c r="AW160" s="252" t="s">
        <v>64</v>
      </c>
      <c r="AX160" s="269" t="s">
        <v>64</v>
      </c>
      <c r="AY160" s="262" t="s">
        <v>65</v>
      </c>
      <c r="AZ160" s="252"/>
      <c r="BA160" s="268" t="s">
        <v>65</v>
      </c>
      <c r="BB160" s="262" t="s">
        <v>65</v>
      </c>
      <c r="BC160" s="252"/>
      <c r="BD160" s="269" t="s">
        <v>65</v>
      </c>
      <c r="BE160" s="327" t="s">
        <v>65</v>
      </c>
      <c r="BF160" s="327" t="s">
        <v>65</v>
      </c>
    </row>
    <row r="161" spans="1:58" s="297" customFormat="1" x14ac:dyDescent="0.3">
      <c r="A161" s="304">
        <v>152</v>
      </c>
      <c r="B161" s="248" t="str">
        <f>SUBSTITUTE("Sao Tome and Principe","and","&amp;")</f>
        <v>Sao Tome &amp; Principe</v>
      </c>
      <c r="C161" s="248" t="s">
        <v>445</v>
      </c>
      <c r="D161" s="248" t="s">
        <v>76</v>
      </c>
      <c r="E161" s="290" t="s">
        <v>91</v>
      </c>
      <c r="F161" s="262" t="s">
        <v>64</v>
      </c>
      <c r="G161" s="252" t="s">
        <v>64</v>
      </c>
      <c r="H161" s="250" t="s">
        <v>65</v>
      </c>
      <c r="I161" s="278" t="s">
        <v>64</v>
      </c>
      <c r="J161" s="252" t="s">
        <v>64</v>
      </c>
      <c r="K161" s="252" t="s">
        <v>65</v>
      </c>
      <c r="L161" s="250" t="s">
        <v>65</v>
      </c>
      <c r="M161" s="264" t="s">
        <v>64</v>
      </c>
      <c r="N161" s="252" t="s">
        <v>64</v>
      </c>
      <c r="O161" s="250" t="s">
        <v>65</v>
      </c>
      <c r="P161" s="278" t="s">
        <v>64</v>
      </c>
      <c r="Q161" s="262" t="s">
        <v>64</v>
      </c>
      <c r="R161" s="252" t="s">
        <v>64</v>
      </c>
      <c r="S161" s="252" t="s">
        <v>64</v>
      </c>
      <c r="T161" s="252" t="s">
        <v>68</v>
      </c>
      <c r="U161" s="264" t="s">
        <v>64</v>
      </c>
      <c r="V161" s="252" t="s">
        <v>64</v>
      </c>
      <c r="W161" s="252" t="s">
        <v>64</v>
      </c>
      <c r="X161" s="252" t="s">
        <v>65</v>
      </c>
      <c r="Y161" s="252" t="s">
        <v>65</v>
      </c>
      <c r="Z161" s="278" t="s">
        <v>64</v>
      </c>
      <c r="AA161" s="252" t="s">
        <v>78</v>
      </c>
      <c r="AB161" s="252" t="s">
        <v>64</v>
      </c>
      <c r="AC161" s="252" t="s">
        <v>64</v>
      </c>
      <c r="AD161" s="252" t="s">
        <v>64</v>
      </c>
      <c r="AE161" s="252" t="s">
        <v>64</v>
      </c>
      <c r="AF161" s="252" t="s">
        <v>65</v>
      </c>
      <c r="AG161" s="264" t="s">
        <v>64</v>
      </c>
      <c r="AH161" s="252" t="s">
        <v>64</v>
      </c>
      <c r="AI161" s="252" t="s">
        <v>64</v>
      </c>
      <c r="AJ161" s="268" t="s">
        <v>64</v>
      </c>
      <c r="AK161" s="252" t="s">
        <v>64</v>
      </c>
      <c r="AL161" s="252" t="s">
        <v>64</v>
      </c>
      <c r="AM161" s="252" t="s">
        <v>65</v>
      </c>
      <c r="AN161" s="269" t="s">
        <v>64</v>
      </c>
      <c r="AO161" s="252" t="s">
        <v>64</v>
      </c>
      <c r="AP161" s="252" t="s">
        <v>64</v>
      </c>
      <c r="AQ161" s="252"/>
      <c r="AR161" s="268" t="s">
        <v>64</v>
      </c>
      <c r="AS161" s="252" t="s">
        <v>79</v>
      </c>
      <c r="AT161" s="252" t="s">
        <v>65</v>
      </c>
      <c r="AU161" s="252" t="s">
        <v>65</v>
      </c>
      <c r="AV161" s="252" t="s">
        <v>65</v>
      </c>
      <c r="AW161" s="252" t="s">
        <v>65</v>
      </c>
      <c r="AX161" s="269" t="s">
        <v>64</v>
      </c>
      <c r="AY161" s="252" t="s">
        <v>65</v>
      </c>
      <c r="AZ161" s="252"/>
      <c r="BA161" s="268" t="s">
        <v>65</v>
      </c>
      <c r="BB161" s="252" t="s">
        <v>64</v>
      </c>
      <c r="BC161" s="252"/>
      <c r="BD161" s="269" t="s">
        <v>64</v>
      </c>
      <c r="BE161" s="327" t="s">
        <v>65</v>
      </c>
      <c r="BF161" s="327" t="s">
        <v>65</v>
      </c>
    </row>
    <row r="162" spans="1:58" s="297" customFormat="1" x14ac:dyDescent="0.3">
      <c r="A162" s="304">
        <v>153</v>
      </c>
      <c r="B162" s="248" t="s">
        <v>446</v>
      </c>
      <c r="C162" s="248" t="s">
        <v>447</v>
      </c>
      <c r="D162" s="248" t="s">
        <v>126</v>
      </c>
      <c r="E162" s="290" t="s">
        <v>77</v>
      </c>
      <c r="F162" s="262" t="s">
        <v>64</v>
      </c>
      <c r="G162" s="252" t="s">
        <v>65</v>
      </c>
      <c r="H162" s="250" t="s">
        <v>65</v>
      </c>
      <c r="I162" s="278" t="s">
        <v>64</v>
      </c>
      <c r="J162" s="252" t="s">
        <v>64</v>
      </c>
      <c r="K162" s="252" t="s">
        <v>66</v>
      </c>
      <c r="L162" s="250" t="s">
        <v>65</v>
      </c>
      <c r="M162" s="264" t="s">
        <v>64</v>
      </c>
      <c r="N162" s="252" t="s">
        <v>64</v>
      </c>
      <c r="O162" s="250" t="s">
        <v>65</v>
      </c>
      <c r="P162" s="278" t="s">
        <v>64</v>
      </c>
      <c r="Q162" s="262" t="s">
        <v>64</v>
      </c>
      <c r="R162" s="252" t="s">
        <v>64</v>
      </c>
      <c r="S162" s="252" t="s">
        <v>64</v>
      </c>
      <c r="T162" s="252" t="s">
        <v>68</v>
      </c>
      <c r="U162" s="264" t="s">
        <v>64</v>
      </c>
      <c r="V162" s="252" t="s">
        <v>64</v>
      </c>
      <c r="W162" s="252" t="s">
        <v>64</v>
      </c>
      <c r="X162" s="252" t="s">
        <v>65</v>
      </c>
      <c r="Y162" s="252" t="s">
        <v>65</v>
      </c>
      <c r="Z162" s="278" t="s">
        <v>64</v>
      </c>
      <c r="AA162" s="252" t="s">
        <v>78</v>
      </c>
      <c r="AB162" s="252" t="s">
        <v>65</v>
      </c>
      <c r="AC162" s="252" t="s">
        <v>65</v>
      </c>
      <c r="AD162" s="252" t="s">
        <v>65</v>
      </c>
      <c r="AE162" s="252" t="s">
        <v>64</v>
      </c>
      <c r="AF162" s="252" t="s">
        <v>65</v>
      </c>
      <c r="AG162" s="264" t="s">
        <v>65</v>
      </c>
      <c r="AH162" s="252" t="s">
        <v>64</v>
      </c>
      <c r="AI162" s="252" t="s">
        <v>65</v>
      </c>
      <c r="AJ162" s="268" t="s">
        <v>64</v>
      </c>
      <c r="AK162" s="252" t="s">
        <v>64</v>
      </c>
      <c r="AL162" s="252" t="s">
        <v>64</v>
      </c>
      <c r="AM162" s="252" t="s">
        <v>65</v>
      </c>
      <c r="AN162" s="269" t="s">
        <v>64</v>
      </c>
      <c r="AO162" s="252" t="s">
        <v>64</v>
      </c>
      <c r="AP162" s="252" t="s">
        <v>65</v>
      </c>
      <c r="AQ162" s="252" t="s">
        <v>68</v>
      </c>
      <c r="AR162" s="268" t="s">
        <v>64</v>
      </c>
      <c r="AS162" s="252" t="s">
        <v>65</v>
      </c>
      <c r="AT162" s="252" t="s">
        <v>79</v>
      </c>
      <c r="AU162" s="252" t="s">
        <v>65</v>
      </c>
      <c r="AV162" s="252" t="s">
        <v>65</v>
      </c>
      <c r="AW162" s="252" t="s">
        <v>65</v>
      </c>
      <c r="AX162" s="269" t="s">
        <v>64</v>
      </c>
      <c r="AY162" s="252" t="s">
        <v>65</v>
      </c>
      <c r="AZ162" s="252"/>
      <c r="BA162" s="268" t="s">
        <v>65</v>
      </c>
      <c r="BB162" s="252" t="s">
        <v>64</v>
      </c>
      <c r="BC162" s="252"/>
      <c r="BD162" s="269" t="s">
        <v>64</v>
      </c>
      <c r="BE162" s="327" t="s">
        <v>65</v>
      </c>
      <c r="BF162" s="327" t="s">
        <v>65</v>
      </c>
    </row>
    <row r="163" spans="1:58" s="297" customFormat="1" x14ac:dyDescent="0.3">
      <c r="A163" s="304">
        <v>154</v>
      </c>
      <c r="B163" s="248" t="s">
        <v>448</v>
      </c>
      <c r="C163" s="248" t="s">
        <v>449</v>
      </c>
      <c r="D163" s="248" t="s">
        <v>76</v>
      </c>
      <c r="E163" s="290" t="s">
        <v>91</v>
      </c>
      <c r="F163" s="262" t="s">
        <v>64</v>
      </c>
      <c r="G163" s="252" t="s">
        <v>64</v>
      </c>
      <c r="H163" s="250" t="s">
        <v>65</v>
      </c>
      <c r="I163" s="278" t="s">
        <v>64</v>
      </c>
      <c r="J163" s="252" t="s">
        <v>64</v>
      </c>
      <c r="K163" s="252" t="s">
        <v>65</v>
      </c>
      <c r="L163" s="250" t="s">
        <v>65</v>
      </c>
      <c r="M163" s="264" t="s">
        <v>64</v>
      </c>
      <c r="N163" s="252" t="s">
        <v>64</v>
      </c>
      <c r="O163" s="250" t="s">
        <v>65</v>
      </c>
      <c r="P163" s="278" t="s">
        <v>64</v>
      </c>
      <c r="Q163" s="262" t="s">
        <v>64</v>
      </c>
      <c r="R163" s="252" t="s">
        <v>64</v>
      </c>
      <c r="S163" s="252" t="s">
        <v>64</v>
      </c>
      <c r="T163" s="252" t="s">
        <v>68</v>
      </c>
      <c r="U163" s="264" t="s">
        <v>64</v>
      </c>
      <c r="V163" s="252" t="s">
        <v>64</v>
      </c>
      <c r="W163" s="252" t="s">
        <v>64</v>
      </c>
      <c r="X163" s="252" t="s">
        <v>65</v>
      </c>
      <c r="Y163" s="252" t="s">
        <v>65</v>
      </c>
      <c r="Z163" s="278" t="s">
        <v>64</v>
      </c>
      <c r="AA163" s="252" t="s">
        <v>78</v>
      </c>
      <c r="AB163" s="252" t="s">
        <v>64</v>
      </c>
      <c r="AC163" s="252" t="s">
        <v>64</v>
      </c>
      <c r="AD163" s="252" t="s">
        <v>64</v>
      </c>
      <c r="AE163" s="252" t="s">
        <v>64</v>
      </c>
      <c r="AF163" s="252" t="s">
        <v>65</v>
      </c>
      <c r="AG163" s="264" t="s">
        <v>64</v>
      </c>
      <c r="AH163" s="252" t="s">
        <v>64</v>
      </c>
      <c r="AI163" s="252" t="s">
        <v>64</v>
      </c>
      <c r="AJ163" s="268" t="s">
        <v>64</v>
      </c>
      <c r="AK163" s="252" t="s">
        <v>64</v>
      </c>
      <c r="AL163" s="252" t="s">
        <v>64</v>
      </c>
      <c r="AM163" s="252" t="s">
        <v>65</v>
      </c>
      <c r="AN163" s="269" t="s">
        <v>64</v>
      </c>
      <c r="AO163" s="252" t="s">
        <v>64</v>
      </c>
      <c r="AP163" s="252" t="s">
        <v>64</v>
      </c>
      <c r="AQ163" s="252"/>
      <c r="AR163" s="268" t="s">
        <v>64</v>
      </c>
      <c r="AS163" s="252" t="s">
        <v>79</v>
      </c>
      <c r="AT163" s="252" t="s">
        <v>65</v>
      </c>
      <c r="AU163" s="252" t="s">
        <v>65</v>
      </c>
      <c r="AV163" s="252" t="s">
        <v>65</v>
      </c>
      <c r="AW163" s="252" t="s">
        <v>65</v>
      </c>
      <c r="AX163" s="269" t="s">
        <v>64</v>
      </c>
      <c r="AY163" s="252" t="s">
        <v>65</v>
      </c>
      <c r="AZ163" s="252"/>
      <c r="BA163" s="268" t="s">
        <v>65</v>
      </c>
      <c r="BB163" s="252" t="s">
        <v>64</v>
      </c>
      <c r="BC163" s="252"/>
      <c r="BD163" s="269" t="s">
        <v>64</v>
      </c>
      <c r="BE163" s="327" t="s">
        <v>65</v>
      </c>
      <c r="BF163" s="327" t="s">
        <v>65</v>
      </c>
    </row>
    <row r="164" spans="1:58" s="297" customFormat="1" x14ac:dyDescent="0.3">
      <c r="A164" s="304">
        <v>155</v>
      </c>
      <c r="B164" s="248" t="s">
        <v>450</v>
      </c>
      <c r="C164" s="248" t="s">
        <v>451</v>
      </c>
      <c r="D164" s="248" t="s">
        <v>71</v>
      </c>
      <c r="E164" s="290" t="s">
        <v>72</v>
      </c>
      <c r="F164" s="262" t="s">
        <v>64</v>
      </c>
      <c r="G164" s="252" t="s">
        <v>64</v>
      </c>
      <c r="H164" s="250" t="s">
        <v>65</v>
      </c>
      <c r="I164" s="278" t="s">
        <v>64</v>
      </c>
      <c r="J164" s="252" t="s">
        <v>64</v>
      </c>
      <c r="K164" s="252" t="s">
        <v>64</v>
      </c>
      <c r="L164" s="250" t="s">
        <v>65</v>
      </c>
      <c r="M164" s="264" t="s">
        <v>64</v>
      </c>
      <c r="N164" s="252" t="s">
        <v>64</v>
      </c>
      <c r="O164" s="250" t="s">
        <v>64</v>
      </c>
      <c r="P164" s="278" t="s">
        <v>64</v>
      </c>
      <c r="Q164" s="262" t="s">
        <v>64</v>
      </c>
      <c r="R164" s="252" t="s">
        <v>64</v>
      </c>
      <c r="S164" s="252" t="s">
        <v>65</v>
      </c>
      <c r="T164" s="252" t="s">
        <v>68</v>
      </c>
      <c r="U164" s="264" t="s">
        <v>64</v>
      </c>
      <c r="V164" s="252" t="s">
        <v>64</v>
      </c>
      <c r="W164" s="252" t="s">
        <v>64</v>
      </c>
      <c r="X164" s="252" t="s">
        <v>64</v>
      </c>
      <c r="Y164" s="252" t="s">
        <v>65</v>
      </c>
      <c r="Z164" s="278" t="s">
        <v>64</v>
      </c>
      <c r="AA164" s="252" t="s">
        <v>57</v>
      </c>
      <c r="AB164" s="252" t="s">
        <v>64</v>
      </c>
      <c r="AC164" s="252" t="s">
        <v>64</v>
      </c>
      <c r="AD164" s="252" t="s">
        <v>64</v>
      </c>
      <c r="AE164" s="252" t="s">
        <v>64</v>
      </c>
      <c r="AF164" s="252" t="s">
        <v>57</v>
      </c>
      <c r="AG164" s="264" t="s">
        <v>64</v>
      </c>
      <c r="AH164" s="262" t="s">
        <v>64</v>
      </c>
      <c r="AI164" s="252" t="s">
        <v>64</v>
      </c>
      <c r="AJ164" s="268" t="s">
        <v>64</v>
      </c>
      <c r="AK164" s="262" t="s">
        <v>64</v>
      </c>
      <c r="AL164" s="252" t="s">
        <v>64</v>
      </c>
      <c r="AM164" s="252" t="s">
        <v>65</v>
      </c>
      <c r="AN164" s="269" t="s">
        <v>64</v>
      </c>
      <c r="AO164" s="262" t="s">
        <v>64</v>
      </c>
      <c r="AP164" s="252" t="s">
        <v>65</v>
      </c>
      <c r="AQ164" s="252"/>
      <c r="AR164" s="268" t="s">
        <v>64</v>
      </c>
      <c r="AS164" s="262" t="s">
        <v>73</v>
      </c>
      <c r="AT164" s="252" t="s">
        <v>64</v>
      </c>
      <c r="AU164" s="252" t="s">
        <v>64</v>
      </c>
      <c r="AV164" s="252" t="s">
        <v>65</v>
      </c>
      <c r="AW164" s="252" t="s">
        <v>65</v>
      </c>
      <c r="AX164" s="269" t="s">
        <v>64</v>
      </c>
      <c r="AY164" s="262" t="s">
        <v>65</v>
      </c>
      <c r="AZ164" s="252"/>
      <c r="BA164" s="268" t="s">
        <v>65</v>
      </c>
      <c r="BB164" s="262" t="s">
        <v>64</v>
      </c>
      <c r="BC164" s="252"/>
      <c r="BD164" s="269" t="s">
        <v>64</v>
      </c>
      <c r="BE164" s="327" t="s">
        <v>64</v>
      </c>
      <c r="BF164" s="327" t="s">
        <v>65</v>
      </c>
    </row>
    <row r="165" spans="1:58" s="297" customFormat="1" x14ac:dyDescent="0.3">
      <c r="A165" s="304">
        <v>156</v>
      </c>
      <c r="B165" s="248" t="s">
        <v>452</v>
      </c>
      <c r="C165" s="248" t="s">
        <v>453</v>
      </c>
      <c r="D165" s="248" t="s">
        <v>76</v>
      </c>
      <c r="E165" s="290" t="s">
        <v>91</v>
      </c>
      <c r="F165" s="262" t="s">
        <v>64</v>
      </c>
      <c r="G165" s="252" t="s">
        <v>64</v>
      </c>
      <c r="H165" s="250" t="s">
        <v>65</v>
      </c>
      <c r="I165" s="278" t="s">
        <v>64</v>
      </c>
      <c r="J165" s="252" t="s">
        <v>64</v>
      </c>
      <c r="K165" s="252" t="s">
        <v>65</v>
      </c>
      <c r="L165" s="250" t="s">
        <v>65</v>
      </c>
      <c r="M165" s="264" t="s">
        <v>64</v>
      </c>
      <c r="N165" s="252" t="s">
        <v>64</v>
      </c>
      <c r="O165" s="250" t="s">
        <v>65</v>
      </c>
      <c r="P165" s="278" t="s">
        <v>64</v>
      </c>
      <c r="Q165" s="262" t="s">
        <v>64</v>
      </c>
      <c r="R165" s="252" t="s">
        <v>64</v>
      </c>
      <c r="S165" s="252" t="s">
        <v>64</v>
      </c>
      <c r="T165" s="252" t="s">
        <v>68</v>
      </c>
      <c r="U165" s="264" t="s">
        <v>64</v>
      </c>
      <c r="V165" s="252" t="s">
        <v>64</v>
      </c>
      <c r="W165" s="252" t="s">
        <v>64</v>
      </c>
      <c r="X165" s="252" t="s">
        <v>65</v>
      </c>
      <c r="Y165" s="252" t="s">
        <v>65</v>
      </c>
      <c r="Z165" s="278" t="s">
        <v>64</v>
      </c>
      <c r="AA165" s="252" t="s">
        <v>78</v>
      </c>
      <c r="AB165" s="252" t="s">
        <v>64</v>
      </c>
      <c r="AC165" s="252" t="s">
        <v>64</v>
      </c>
      <c r="AD165" s="252" t="s">
        <v>64</v>
      </c>
      <c r="AE165" s="252" t="s">
        <v>64</v>
      </c>
      <c r="AF165" s="252" t="s">
        <v>65</v>
      </c>
      <c r="AG165" s="264" t="s">
        <v>64</v>
      </c>
      <c r="AH165" s="252" t="s">
        <v>64</v>
      </c>
      <c r="AI165" s="252" t="s">
        <v>64</v>
      </c>
      <c r="AJ165" s="268" t="s">
        <v>64</v>
      </c>
      <c r="AK165" s="252" t="s">
        <v>64</v>
      </c>
      <c r="AL165" s="252" t="s">
        <v>64</v>
      </c>
      <c r="AM165" s="252" t="s">
        <v>65</v>
      </c>
      <c r="AN165" s="269" t="s">
        <v>64</v>
      </c>
      <c r="AO165" s="252" t="s">
        <v>64</v>
      </c>
      <c r="AP165" s="252" t="s">
        <v>64</v>
      </c>
      <c r="AQ165" s="252"/>
      <c r="AR165" s="268" t="s">
        <v>64</v>
      </c>
      <c r="AS165" s="252" t="s">
        <v>79</v>
      </c>
      <c r="AT165" s="252" t="s">
        <v>65</v>
      </c>
      <c r="AU165" s="252" t="s">
        <v>65</v>
      </c>
      <c r="AV165" s="252" t="s">
        <v>65</v>
      </c>
      <c r="AW165" s="252" t="s">
        <v>65</v>
      </c>
      <c r="AX165" s="269" t="s">
        <v>64</v>
      </c>
      <c r="AY165" s="252" t="s">
        <v>65</v>
      </c>
      <c r="AZ165" s="252"/>
      <c r="BA165" s="268" t="s">
        <v>65</v>
      </c>
      <c r="BB165" s="252" t="s">
        <v>64</v>
      </c>
      <c r="BC165" s="252"/>
      <c r="BD165" s="269" t="s">
        <v>64</v>
      </c>
      <c r="BE165" s="327" t="s">
        <v>65</v>
      </c>
      <c r="BF165" s="327" t="s">
        <v>65</v>
      </c>
    </row>
    <row r="166" spans="1:58" s="297" customFormat="1" x14ac:dyDescent="0.3">
      <c r="A166" s="304">
        <v>157</v>
      </c>
      <c r="B166" s="248" t="s">
        <v>454</v>
      </c>
      <c r="C166" s="248" t="s">
        <v>455</v>
      </c>
      <c r="D166" s="248" t="s">
        <v>76</v>
      </c>
      <c r="E166" s="290" t="s">
        <v>91</v>
      </c>
      <c r="F166" s="262" t="s">
        <v>64</v>
      </c>
      <c r="G166" s="252" t="s">
        <v>64</v>
      </c>
      <c r="H166" s="250" t="s">
        <v>65</v>
      </c>
      <c r="I166" s="278" t="s">
        <v>64</v>
      </c>
      <c r="J166" s="252" t="s">
        <v>64</v>
      </c>
      <c r="K166" s="252" t="s">
        <v>65</v>
      </c>
      <c r="L166" s="250" t="s">
        <v>65</v>
      </c>
      <c r="M166" s="264" t="s">
        <v>64</v>
      </c>
      <c r="N166" s="252" t="s">
        <v>64</v>
      </c>
      <c r="O166" s="250" t="s">
        <v>65</v>
      </c>
      <c r="P166" s="278" t="s">
        <v>64</v>
      </c>
      <c r="Q166" s="262" t="s">
        <v>64</v>
      </c>
      <c r="R166" s="252" t="s">
        <v>64</v>
      </c>
      <c r="S166" s="252" t="s">
        <v>64</v>
      </c>
      <c r="T166" s="252" t="s">
        <v>68</v>
      </c>
      <c r="U166" s="264" t="s">
        <v>64</v>
      </c>
      <c r="V166" s="252" t="s">
        <v>64</v>
      </c>
      <c r="W166" s="252" t="s">
        <v>64</v>
      </c>
      <c r="X166" s="252" t="s">
        <v>65</v>
      </c>
      <c r="Y166" s="252" t="s">
        <v>65</v>
      </c>
      <c r="Z166" s="278" t="s">
        <v>64</v>
      </c>
      <c r="AA166" s="252" t="s">
        <v>78</v>
      </c>
      <c r="AB166" s="252" t="s">
        <v>64</v>
      </c>
      <c r="AC166" s="252" t="s">
        <v>64</v>
      </c>
      <c r="AD166" s="252" t="s">
        <v>64</v>
      </c>
      <c r="AE166" s="252" t="s">
        <v>64</v>
      </c>
      <c r="AF166" s="252" t="s">
        <v>65</v>
      </c>
      <c r="AG166" s="264" t="s">
        <v>64</v>
      </c>
      <c r="AH166" s="252" t="s">
        <v>64</v>
      </c>
      <c r="AI166" s="252" t="s">
        <v>64</v>
      </c>
      <c r="AJ166" s="268" t="s">
        <v>64</v>
      </c>
      <c r="AK166" s="252" t="s">
        <v>64</v>
      </c>
      <c r="AL166" s="252" t="s">
        <v>64</v>
      </c>
      <c r="AM166" s="252" t="s">
        <v>65</v>
      </c>
      <c r="AN166" s="269" t="s">
        <v>64</v>
      </c>
      <c r="AO166" s="252" t="s">
        <v>64</v>
      </c>
      <c r="AP166" s="252" t="s">
        <v>64</v>
      </c>
      <c r="AQ166" s="252"/>
      <c r="AR166" s="268" t="s">
        <v>64</v>
      </c>
      <c r="AS166" s="252" t="s">
        <v>79</v>
      </c>
      <c r="AT166" s="252" t="s">
        <v>65</v>
      </c>
      <c r="AU166" s="252" t="s">
        <v>65</v>
      </c>
      <c r="AV166" s="252" t="s">
        <v>65</v>
      </c>
      <c r="AW166" s="252" t="s">
        <v>65</v>
      </c>
      <c r="AX166" s="269" t="s">
        <v>64</v>
      </c>
      <c r="AY166" s="252" t="s">
        <v>65</v>
      </c>
      <c r="AZ166" s="252"/>
      <c r="BA166" s="268" t="s">
        <v>65</v>
      </c>
      <c r="BB166" s="252" t="s">
        <v>64</v>
      </c>
      <c r="BC166" s="252"/>
      <c r="BD166" s="269" t="s">
        <v>64</v>
      </c>
      <c r="BE166" s="327" t="s">
        <v>65</v>
      </c>
      <c r="BF166" s="327" t="s">
        <v>65</v>
      </c>
    </row>
    <row r="167" spans="1:58" s="297" customFormat="1" x14ac:dyDescent="0.3">
      <c r="A167" s="304">
        <v>158</v>
      </c>
      <c r="B167" s="248" t="s">
        <v>456</v>
      </c>
      <c r="C167" s="248" t="s">
        <v>457</v>
      </c>
      <c r="D167" s="248" t="s">
        <v>62</v>
      </c>
      <c r="E167" s="290" t="s">
        <v>97</v>
      </c>
      <c r="F167" s="262" t="s">
        <v>64</v>
      </c>
      <c r="G167" s="252" t="s">
        <v>65</v>
      </c>
      <c r="H167" s="250" t="s">
        <v>65</v>
      </c>
      <c r="I167" s="278" t="s">
        <v>64</v>
      </c>
      <c r="J167" s="252" t="s">
        <v>64</v>
      </c>
      <c r="K167" s="252" t="s">
        <v>64</v>
      </c>
      <c r="L167" s="250" t="s">
        <v>65</v>
      </c>
      <c r="M167" s="264" t="s">
        <v>64</v>
      </c>
      <c r="N167" s="252" t="s">
        <v>64</v>
      </c>
      <c r="O167" s="250" t="s">
        <v>65</v>
      </c>
      <c r="P167" s="278" t="s">
        <v>64</v>
      </c>
      <c r="Q167" s="266" t="s">
        <v>64</v>
      </c>
      <c r="R167" s="251" t="s">
        <v>65</v>
      </c>
      <c r="S167" s="251" t="s">
        <v>65</v>
      </c>
      <c r="T167" s="251" t="s">
        <v>65</v>
      </c>
      <c r="U167" s="264" t="s">
        <v>64</v>
      </c>
      <c r="V167" s="252" t="s">
        <v>64</v>
      </c>
      <c r="W167" s="252" t="s">
        <v>64</v>
      </c>
      <c r="X167" s="252" t="s">
        <v>65</v>
      </c>
      <c r="Y167" s="252" t="s">
        <v>65</v>
      </c>
      <c r="Z167" s="278" t="s">
        <v>64</v>
      </c>
      <c r="AA167" s="252" t="s">
        <v>65</v>
      </c>
      <c r="AB167" s="252" t="s">
        <v>65</v>
      </c>
      <c r="AC167" s="252" t="s">
        <v>65</v>
      </c>
      <c r="AD167" s="252" t="s">
        <v>65</v>
      </c>
      <c r="AE167" s="252" t="s">
        <v>65</v>
      </c>
      <c r="AF167" s="252" t="s">
        <v>65</v>
      </c>
      <c r="AG167" s="264" t="s">
        <v>65</v>
      </c>
      <c r="AH167" s="262" t="s">
        <v>64</v>
      </c>
      <c r="AI167" s="250" t="s">
        <v>65</v>
      </c>
      <c r="AJ167" s="268" t="s">
        <v>64</v>
      </c>
      <c r="AK167" s="262" t="s">
        <v>64</v>
      </c>
      <c r="AL167" s="252" t="s">
        <v>64</v>
      </c>
      <c r="AM167" s="252" t="s">
        <v>65</v>
      </c>
      <c r="AN167" s="269" t="s">
        <v>64</v>
      </c>
      <c r="AO167" s="262" t="s">
        <v>64</v>
      </c>
      <c r="AP167" s="252" t="s">
        <v>65</v>
      </c>
      <c r="AQ167" s="252" t="s">
        <v>68</v>
      </c>
      <c r="AR167" s="268" t="s">
        <v>64</v>
      </c>
      <c r="AS167" s="262" t="s">
        <v>458</v>
      </c>
      <c r="AT167" s="252" t="s">
        <v>65</v>
      </c>
      <c r="AU167" s="252" t="s">
        <v>459</v>
      </c>
      <c r="AV167" s="252" t="s">
        <v>65</v>
      </c>
      <c r="AW167" s="252" t="s">
        <v>65</v>
      </c>
      <c r="AX167" s="269" t="s">
        <v>64</v>
      </c>
      <c r="AY167" s="262" t="s">
        <v>65</v>
      </c>
      <c r="AZ167" s="252"/>
      <c r="BA167" s="268" t="s">
        <v>65</v>
      </c>
      <c r="BB167" s="262" t="s">
        <v>64</v>
      </c>
      <c r="BC167" s="252"/>
      <c r="BD167" s="269" t="s">
        <v>64</v>
      </c>
      <c r="BE167" s="327" t="s">
        <v>65</v>
      </c>
      <c r="BF167" s="327" t="s">
        <v>65</v>
      </c>
    </row>
    <row r="168" spans="1:58" s="297" customFormat="1" x14ac:dyDescent="0.3">
      <c r="A168" s="304">
        <v>159</v>
      </c>
      <c r="B168" s="248" t="s">
        <v>460</v>
      </c>
      <c r="C168" s="248" t="s">
        <v>461</v>
      </c>
      <c r="D168" s="248" t="s">
        <v>71</v>
      </c>
      <c r="E168" s="290" t="s">
        <v>72</v>
      </c>
      <c r="F168" s="262" t="s">
        <v>64</v>
      </c>
      <c r="G168" s="252" t="s">
        <v>64</v>
      </c>
      <c r="H168" s="250" t="s">
        <v>65</v>
      </c>
      <c r="I168" s="278" t="s">
        <v>64</v>
      </c>
      <c r="J168" s="252" t="s">
        <v>64</v>
      </c>
      <c r="K168" s="252" t="s">
        <v>64</v>
      </c>
      <c r="L168" s="250" t="s">
        <v>65</v>
      </c>
      <c r="M168" s="264" t="s">
        <v>64</v>
      </c>
      <c r="N168" s="252" t="s">
        <v>64</v>
      </c>
      <c r="O168" s="250" t="s">
        <v>64</v>
      </c>
      <c r="P168" s="278" t="s">
        <v>64</v>
      </c>
      <c r="Q168" s="262" t="s">
        <v>64</v>
      </c>
      <c r="R168" s="252" t="s">
        <v>64</v>
      </c>
      <c r="S168" s="252" t="s">
        <v>65</v>
      </c>
      <c r="T168" s="252" t="s">
        <v>68</v>
      </c>
      <c r="U168" s="264" t="s">
        <v>64</v>
      </c>
      <c r="V168" s="252" t="s">
        <v>64</v>
      </c>
      <c r="W168" s="252" t="s">
        <v>64</v>
      </c>
      <c r="X168" s="252" t="s">
        <v>64</v>
      </c>
      <c r="Y168" s="252" t="s">
        <v>65</v>
      </c>
      <c r="Z168" s="278" t="s">
        <v>64</v>
      </c>
      <c r="AA168" s="252" t="s">
        <v>57</v>
      </c>
      <c r="AB168" s="252" t="s">
        <v>64</v>
      </c>
      <c r="AC168" s="252" t="s">
        <v>64</v>
      </c>
      <c r="AD168" s="252" t="s">
        <v>64</v>
      </c>
      <c r="AE168" s="252" t="s">
        <v>64</v>
      </c>
      <c r="AF168" s="252" t="s">
        <v>57</v>
      </c>
      <c r="AG168" s="264" t="s">
        <v>64</v>
      </c>
      <c r="AH168" s="262" t="s">
        <v>64</v>
      </c>
      <c r="AI168" s="252" t="s">
        <v>64</v>
      </c>
      <c r="AJ168" s="268" t="s">
        <v>64</v>
      </c>
      <c r="AK168" s="262" t="s">
        <v>64</v>
      </c>
      <c r="AL168" s="252" t="s">
        <v>64</v>
      </c>
      <c r="AM168" s="252" t="s">
        <v>65</v>
      </c>
      <c r="AN168" s="269" t="s">
        <v>64</v>
      </c>
      <c r="AO168" s="262" t="s">
        <v>64</v>
      </c>
      <c r="AP168" s="252" t="s">
        <v>65</v>
      </c>
      <c r="AQ168" s="252"/>
      <c r="AR168" s="268" t="s">
        <v>64</v>
      </c>
      <c r="AS168" s="262" t="s">
        <v>73</v>
      </c>
      <c r="AT168" s="252" t="s">
        <v>64</v>
      </c>
      <c r="AU168" s="252" t="s">
        <v>64</v>
      </c>
      <c r="AV168" s="252" t="s">
        <v>65</v>
      </c>
      <c r="AW168" s="252" t="s">
        <v>65</v>
      </c>
      <c r="AX168" s="269" t="s">
        <v>64</v>
      </c>
      <c r="AY168" s="262" t="s">
        <v>65</v>
      </c>
      <c r="AZ168" s="252"/>
      <c r="BA168" s="268" t="s">
        <v>65</v>
      </c>
      <c r="BB168" s="262" t="s">
        <v>64</v>
      </c>
      <c r="BC168" s="252"/>
      <c r="BD168" s="269" t="s">
        <v>64</v>
      </c>
      <c r="BE168" s="327" t="s">
        <v>64</v>
      </c>
      <c r="BF168" s="327" t="s">
        <v>65</v>
      </c>
    </row>
    <row r="169" spans="1:58" s="297" customFormat="1" x14ac:dyDescent="0.3">
      <c r="A169" s="304">
        <v>160</v>
      </c>
      <c r="B169" s="248" t="s">
        <v>462</v>
      </c>
      <c r="C169" s="248" t="s">
        <v>463</v>
      </c>
      <c r="D169" s="248" t="s">
        <v>464</v>
      </c>
      <c r="E169" s="290" t="s">
        <v>72</v>
      </c>
      <c r="F169" s="262" t="s">
        <v>64</v>
      </c>
      <c r="G169" s="252" t="s">
        <v>64</v>
      </c>
      <c r="H169" s="250" t="s">
        <v>65</v>
      </c>
      <c r="I169" s="278" t="s">
        <v>64</v>
      </c>
      <c r="J169" s="252" t="s">
        <v>64</v>
      </c>
      <c r="K169" s="252" t="s">
        <v>64</v>
      </c>
      <c r="L169" s="250" t="s">
        <v>65</v>
      </c>
      <c r="M169" s="264" t="s">
        <v>64</v>
      </c>
      <c r="N169" s="252" t="s">
        <v>64</v>
      </c>
      <c r="O169" s="250" t="s">
        <v>64</v>
      </c>
      <c r="P169" s="278" t="s">
        <v>64</v>
      </c>
      <c r="Q169" s="262" t="s">
        <v>64</v>
      </c>
      <c r="R169" s="252" t="s">
        <v>64</v>
      </c>
      <c r="S169" s="252" t="s">
        <v>65</v>
      </c>
      <c r="T169" s="252" t="s">
        <v>68</v>
      </c>
      <c r="U169" s="264" t="s">
        <v>64</v>
      </c>
      <c r="V169" s="252" t="s">
        <v>64</v>
      </c>
      <c r="W169" s="252" t="s">
        <v>64</v>
      </c>
      <c r="X169" s="252" t="s">
        <v>64</v>
      </c>
      <c r="Y169" s="252" t="s">
        <v>65</v>
      </c>
      <c r="Z169" s="278" t="s">
        <v>64</v>
      </c>
      <c r="AA169" s="252" t="s">
        <v>57</v>
      </c>
      <c r="AB169" s="252" t="s">
        <v>64</v>
      </c>
      <c r="AC169" s="252" t="s">
        <v>64</v>
      </c>
      <c r="AD169" s="252" t="s">
        <v>64</v>
      </c>
      <c r="AE169" s="252" t="s">
        <v>64</v>
      </c>
      <c r="AF169" s="252" t="s">
        <v>57</v>
      </c>
      <c r="AG169" s="264" t="s">
        <v>64</v>
      </c>
      <c r="AH169" s="262" t="s">
        <v>64</v>
      </c>
      <c r="AI169" s="252" t="s">
        <v>64</v>
      </c>
      <c r="AJ169" s="268" t="s">
        <v>64</v>
      </c>
      <c r="AK169" s="262" t="s">
        <v>64</v>
      </c>
      <c r="AL169" s="252" t="s">
        <v>64</v>
      </c>
      <c r="AM169" s="252" t="s">
        <v>65</v>
      </c>
      <c r="AN169" s="269" t="s">
        <v>64</v>
      </c>
      <c r="AO169" s="262" t="s">
        <v>64</v>
      </c>
      <c r="AP169" s="252" t="s">
        <v>65</v>
      </c>
      <c r="AQ169" s="252"/>
      <c r="AR169" s="268" t="s">
        <v>64</v>
      </c>
      <c r="AS169" s="262" t="s">
        <v>73</v>
      </c>
      <c r="AT169" s="252" t="s">
        <v>64</v>
      </c>
      <c r="AU169" s="252" t="s">
        <v>64</v>
      </c>
      <c r="AV169" s="252" t="s">
        <v>65</v>
      </c>
      <c r="AW169" s="252" t="s">
        <v>65</v>
      </c>
      <c r="AX169" s="269" t="s">
        <v>64</v>
      </c>
      <c r="AY169" s="262" t="s">
        <v>65</v>
      </c>
      <c r="AZ169" s="252"/>
      <c r="BA169" s="268" t="s">
        <v>65</v>
      </c>
      <c r="BB169" s="262" t="s">
        <v>64</v>
      </c>
      <c r="BC169" s="252"/>
      <c r="BD169" s="269" t="s">
        <v>64</v>
      </c>
      <c r="BE169" s="327" t="s">
        <v>64</v>
      </c>
      <c r="BF169" s="327" t="s">
        <v>65</v>
      </c>
    </row>
    <row r="170" spans="1:58" s="297" customFormat="1" x14ac:dyDescent="0.3">
      <c r="A170" s="304">
        <v>161</v>
      </c>
      <c r="B170" s="248" t="s">
        <v>465</v>
      </c>
      <c r="C170" s="248" t="s">
        <v>466</v>
      </c>
      <c r="D170" s="248" t="s">
        <v>76</v>
      </c>
      <c r="E170" s="290" t="s">
        <v>91</v>
      </c>
      <c r="F170" s="262" t="s">
        <v>64</v>
      </c>
      <c r="G170" s="252" t="s">
        <v>64</v>
      </c>
      <c r="H170" s="250" t="s">
        <v>65</v>
      </c>
      <c r="I170" s="278" t="s">
        <v>64</v>
      </c>
      <c r="J170" s="252" t="s">
        <v>64</v>
      </c>
      <c r="K170" s="252" t="s">
        <v>65</v>
      </c>
      <c r="L170" s="250" t="s">
        <v>65</v>
      </c>
      <c r="M170" s="264" t="s">
        <v>64</v>
      </c>
      <c r="N170" s="252" t="s">
        <v>64</v>
      </c>
      <c r="O170" s="250" t="s">
        <v>65</v>
      </c>
      <c r="P170" s="278" t="s">
        <v>64</v>
      </c>
      <c r="Q170" s="262" t="s">
        <v>64</v>
      </c>
      <c r="R170" s="252" t="s">
        <v>64</v>
      </c>
      <c r="S170" s="252" t="s">
        <v>64</v>
      </c>
      <c r="T170" s="252" t="s">
        <v>68</v>
      </c>
      <c r="U170" s="264" t="s">
        <v>64</v>
      </c>
      <c r="V170" s="252" t="s">
        <v>64</v>
      </c>
      <c r="W170" s="252" t="s">
        <v>64</v>
      </c>
      <c r="X170" s="252" t="s">
        <v>65</v>
      </c>
      <c r="Y170" s="252" t="s">
        <v>65</v>
      </c>
      <c r="Z170" s="278" t="s">
        <v>64</v>
      </c>
      <c r="AA170" s="252" t="s">
        <v>78</v>
      </c>
      <c r="AB170" s="252" t="s">
        <v>64</v>
      </c>
      <c r="AC170" s="252" t="s">
        <v>64</v>
      </c>
      <c r="AD170" s="252" t="s">
        <v>64</v>
      </c>
      <c r="AE170" s="252" t="s">
        <v>64</v>
      </c>
      <c r="AF170" s="252" t="s">
        <v>65</v>
      </c>
      <c r="AG170" s="264" t="s">
        <v>64</v>
      </c>
      <c r="AH170" s="252" t="s">
        <v>64</v>
      </c>
      <c r="AI170" s="252" t="s">
        <v>64</v>
      </c>
      <c r="AJ170" s="268" t="s">
        <v>64</v>
      </c>
      <c r="AK170" s="252" t="s">
        <v>64</v>
      </c>
      <c r="AL170" s="252" t="s">
        <v>64</v>
      </c>
      <c r="AM170" s="252" t="s">
        <v>65</v>
      </c>
      <c r="AN170" s="269" t="s">
        <v>64</v>
      </c>
      <c r="AO170" s="252" t="s">
        <v>64</v>
      </c>
      <c r="AP170" s="252" t="s">
        <v>64</v>
      </c>
      <c r="AQ170" s="252"/>
      <c r="AR170" s="268" t="s">
        <v>64</v>
      </c>
      <c r="AS170" s="252" t="s">
        <v>79</v>
      </c>
      <c r="AT170" s="252" t="s">
        <v>65</v>
      </c>
      <c r="AU170" s="252" t="s">
        <v>65</v>
      </c>
      <c r="AV170" s="252" t="s">
        <v>65</v>
      </c>
      <c r="AW170" s="252" t="s">
        <v>65</v>
      </c>
      <c r="AX170" s="269" t="s">
        <v>64</v>
      </c>
      <c r="AY170" s="252" t="s">
        <v>65</v>
      </c>
      <c r="AZ170" s="252"/>
      <c r="BA170" s="268" t="s">
        <v>65</v>
      </c>
      <c r="BB170" s="252" t="s">
        <v>64</v>
      </c>
      <c r="BC170" s="252"/>
      <c r="BD170" s="269" t="s">
        <v>64</v>
      </c>
      <c r="BE170" s="327" t="s">
        <v>65</v>
      </c>
      <c r="BF170" s="327" t="s">
        <v>65</v>
      </c>
    </row>
    <row r="171" spans="1:58" s="297" customFormat="1" x14ac:dyDescent="0.3">
      <c r="A171" s="304">
        <v>162</v>
      </c>
      <c r="B171" s="248" t="s">
        <v>467</v>
      </c>
      <c r="C171" s="248" t="s">
        <v>468</v>
      </c>
      <c r="D171" s="248" t="s">
        <v>76</v>
      </c>
      <c r="E171" s="290" t="s">
        <v>91</v>
      </c>
      <c r="F171" s="262" t="s">
        <v>64</v>
      </c>
      <c r="G171" s="252" t="s">
        <v>64</v>
      </c>
      <c r="H171" s="250" t="s">
        <v>65</v>
      </c>
      <c r="I171" s="278" t="s">
        <v>64</v>
      </c>
      <c r="J171" s="252" t="s">
        <v>64</v>
      </c>
      <c r="K171" s="252" t="s">
        <v>65</v>
      </c>
      <c r="L171" s="250" t="s">
        <v>65</v>
      </c>
      <c r="M171" s="264" t="s">
        <v>64</v>
      </c>
      <c r="N171" s="252" t="s">
        <v>64</v>
      </c>
      <c r="O171" s="250" t="s">
        <v>65</v>
      </c>
      <c r="P171" s="278" t="s">
        <v>64</v>
      </c>
      <c r="Q171" s="262" t="s">
        <v>64</v>
      </c>
      <c r="R171" s="252" t="s">
        <v>64</v>
      </c>
      <c r="S171" s="252" t="s">
        <v>64</v>
      </c>
      <c r="T171" s="252" t="s">
        <v>68</v>
      </c>
      <c r="U171" s="264" t="s">
        <v>64</v>
      </c>
      <c r="V171" s="252" t="s">
        <v>64</v>
      </c>
      <c r="W171" s="252" t="s">
        <v>64</v>
      </c>
      <c r="X171" s="252" t="s">
        <v>65</v>
      </c>
      <c r="Y171" s="252" t="s">
        <v>65</v>
      </c>
      <c r="Z171" s="278" t="s">
        <v>64</v>
      </c>
      <c r="AA171" s="252" t="s">
        <v>78</v>
      </c>
      <c r="AB171" s="252" t="s">
        <v>64</v>
      </c>
      <c r="AC171" s="252" t="s">
        <v>64</v>
      </c>
      <c r="AD171" s="252" t="s">
        <v>64</v>
      </c>
      <c r="AE171" s="252" t="s">
        <v>64</v>
      </c>
      <c r="AF171" s="252" t="s">
        <v>65</v>
      </c>
      <c r="AG171" s="264" t="s">
        <v>64</v>
      </c>
      <c r="AH171" s="252" t="s">
        <v>64</v>
      </c>
      <c r="AI171" s="252" t="s">
        <v>64</v>
      </c>
      <c r="AJ171" s="268" t="s">
        <v>64</v>
      </c>
      <c r="AK171" s="252" t="s">
        <v>64</v>
      </c>
      <c r="AL171" s="252" t="s">
        <v>64</v>
      </c>
      <c r="AM171" s="252" t="s">
        <v>65</v>
      </c>
      <c r="AN171" s="269" t="s">
        <v>64</v>
      </c>
      <c r="AO171" s="252" t="s">
        <v>64</v>
      </c>
      <c r="AP171" s="252" t="s">
        <v>64</v>
      </c>
      <c r="AQ171" s="252"/>
      <c r="AR171" s="268" t="s">
        <v>64</v>
      </c>
      <c r="AS171" s="252" t="s">
        <v>79</v>
      </c>
      <c r="AT171" s="252" t="s">
        <v>65</v>
      </c>
      <c r="AU171" s="252" t="s">
        <v>65</v>
      </c>
      <c r="AV171" s="252" t="s">
        <v>65</v>
      </c>
      <c r="AW171" s="252" t="s">
        <v>65</v>
      </c>
      <c r="AX171" s="269" t="s">
        <v>64</v>
      </c>
      <c r="AY171" s="252" t="s">
        <v>65</v>
      </c>
      <c r="AZ171" s="252"/>
      <c r="BA171" s="268" t="s">
        <v>65</v>
      </c>
      <c r="BB171" s="252" t="s">
        <v>64</v>
      </c>
      <c r="BC171" s="252"/>
      <c r="BD171" s="269" t="s">
        <v>64</v>
      </c>
      <c r="BE171" s="327" t="s">
        <v>65</v>
      </c>
      <c r="BF171" s="327" t="s">
        <v>65</v>
      </c>
    </row>
    <row r="172" spans="1:58" s="297" customFormat="1" x14ac:dyDescent="0.3">
      <c r="A172" s="304">
        <v>163</v>
      </c>
      <c r="B172" s="248" t="s">
        <v>469</v>
      </c>
      <c r="C172" s="248" t="s">
        <v>470</v>
      </c>
      <c r="D172" s="248" t="s">
        <v>62</v>
      </c>
      <c r="E172" s="290" t="s">
        <v>97</v>
      </c>
      <c r="F172" s="262" t="s">
        <v>64</v>
      </c>
      <c r="G172" s="252" t="s">
        <v>64</v>
      </c>
      <c r="H172" s="250" t="s">
        <v>65</v>
      </c>
      <c r="I172" s="278" t="s">
        <v>64</v>
      </c>
      <c r="J172" s="252" t="s">
        <v>64</v>
      </c>
      <c r="K172" s="252" t="s">
        <v>65</v>
      </c>
      <c r="L172" s="250" t="s">
        <v>65</v>
      </c>
      <c r="M172" s="264" t="s">
        <v>64</v>
      </c>
      <c r="N172" s="252" t="s">
        <v>64</v>
      </c>
      <c r="O172" s="250" t="s">
        <v>65</v>
      </c>
      <c r="P172" s="278" t="s">
        <v>64</v>
      </c>
      <c r="Q172" s="266" t="s">
        <v>64</v>
      </c>
      <c r="R172" s="251" t="s">
        <v>65</v>
      </c>
      <c r="S172" s="251" t="s">
        <v>65</v>
      </c>
      <c r="T172" s="251" t="s">
        <v>67</v>
      </c>
      <c r="U172" s="264" t="s">
        <v>64</v>
      </c>
      <c r="V172" s="252" t="s">
        <v>64</v>
      </c>
      <c r="W172" s="252" t="s">
        <v>65</v>
      </c>
      <c r="X172" s="252" t="s">
        <v>64</v>
      </c>
      <c r="Y172" s="252" t="s">
        <v>65</v>
      </c>
      <c r="Z172" s="278" t="s">
        <v>64</v>
      </c>
      <c r="AA172" s="252" t="s">
        <v>65</v>
      </c>
      <c r="AB172" s="252" t="s">
        <v>65</v>
      </c>
      <c r="AC172" s="252" t="s">
        <v>65</v>
      </c>
      <c r="AD172" s="252" t="s">
        <v>65</v>
      </c>
      <c r="AE172" s="252" t="s">
        <v>64</v>
      </c>
      <c r="AF172" s="252" t="s">
        <v>65</v>
      </c>
      <c r="AG172" s="264" t="s">
        <v>65</v>
      </c>
      <c r="AH172" s="262" t="s">
        <v>64</v>
      </c>
      <c r="AI172" s="250" t="s">
        <v>65</v>
      </c>
      <c r="AJ172" s="268" t="s">
        <v>64</v>
      </c>
      <c r="AK172" s="262" t="s">
        <v>65</v>
      </c>
      <c r="AL172" s="252" t="s">
        <v>64</v>
      </c>
      <c r="AM172" s="252" t="s">
        <v>65</v>
      </c>
      <c r="AN172" s="269" t="s">
        <v>64</v>
      </c>
      <c r="AO172" s="262" t="s">
        <v>64</v>
      </c>
      <c r="AP172" s="252" t="s">
        <v>65</v>
      </c>
      <c r="AQ172" s="252" t="s">
        <v>68</v>
      </c>
      <c r="AR172" s="268" t="s">
        <v>64</v>
      </c>
      <c r="AS172" s="262" t="s">
        <v>458</v>
      </c>
      <c r="AT172" s="252" t="s">
        <v>471</v>
      </c>
      <c r="AU172" s="252" t="s">
        <v>65</v>
      </c>
      <c r="AV172" s="252" t="s">
        <v>65</v>
      </c>
      <c r="AW172" s="252" t="s">
        <v>65</v>
      </c>
      <c r="AX172" s="269" t="s">
        <v>64</v>
      </c>
      <c r="AY172" s="262" t="s">
        <v>65</v>
      </c>
      <c r="AZ172" s="252"/>
      <c r="BA172" s="268" t="s">
        <v>65</v>
      </c>
      <c r="BB172" s="262" t="s">
        <v>64</v>
      </c>
      <c r="BC172" s="252"/>
      <c r="BD172" s="269" t="s">
        <v>64</v>
      </c>
      <c r="BE172" s="327" t="s">
        <v>64</v>
      </c>
      <c r="BF172" s="327" t="s">
        <v>65</v>
      </c>
    </row>
    <row r="173" spans="1:58" s="297" customFormat="1" x14ac:dyDescent="0.3">
      <c r="A173" s="304">
        <v>164</v>
      </c>
      <c r="B173" s="248" t="s">
        <v>472</v>
      </c>
      <c r="C173" s="248" t="s">
        <v>473</v>
      </c>
      <c r="D173" s="248" t="s">
        <v>76</v>
      </c>
      <c r="E173" s="290" t="s">
        <v>77</v>
      </c>
      <c r="F173" s="262" t="s">
        <v>64</v>
      </c>
      <c r="G173" s="252" t="s">
        <v>65</v>
      </c>
      <c r="H173" s="250" t="s">
        <v>65</v>
      </c>
      <c r="I173" s="278" t="s">
        <v>64</v>
      </c>
      <c r="J173" s="252" t="s">
        <v>64</v>
      </c>
      <c r="K173" s="252" t="s">
        <v>66</v>
      </c>
      <c r="L173" s="250" t="s">
        <v>65</v>
      </c>
      <c r="M173" s="264" t="s">
        <v>64</v>
      </c>
      <c r="N173" s="252" t="s">
        <v>64</v>
      </c>
      <c r="O173" s="250" t="s">
        <v>65</v>
      </c>
      <c r="P173" s="278" t="s">
        <v>64</v>
      </c>
      <c r="Q173" s="262" t="s">
        <v>64</v>
      </c>
      <c r="R173" s="252" t="s">
        <v>64</v>
      </c>
      <c r="S173" s="252" t="s">
        <v>64</v>
      </c>
      <c r="T173" s="252" t="s">
        <v>68</v>
      </c>
      <c r="U173" s="264" t="s">
        <v>64</v>
      </c>
      <c r="V173" s="252" t="s">
        <v>64</v>
      </c>
      <c r="W173" s="252" t="s">
        <v>64</v>
      </c>
      <c r="X173" s="252" t="s">
        <v>65</v>
      </c>
      <c r="Y173" s="252" t="s">
        <v>65</v>
      </c>
      <c r="Z173" s="278" t="s">
        <v>64</v>
      </c>
      <c r="AA173" s="252" t="s">
        <v>78</v>
      </c>
      <c r="AB173" s="252" t="s">
        <v>65</v>
      </c>
      <c r="AC173" s="252" t="s">
        <v>65</v>
      </c>
      <c r="AD173" s="252" t="s">
        <v>65</v>
      </c>
      <c r="AE173" s="252" t="s">
        <v>64</v>
      </c>
      <c r="AF173" s="252" t="s">
        <v>65</v>
      </c>
      <c r="AG173" s="264" t="s">
        <v>65</v>
      </c>
      <c r="AH173" s="252" t="s">
        <v>64</v>
      </c>
      <c r="AI173" s="252" t="s">
        <v>65</v>
      </c>
      <c r="AJ173" s="268" t="s">
        <v>64</v>
      </c>
      <c r="AK173" s="252" t="s">
        <v>64</v>
      </c>
      <c r="AL173" s="252" t="s">
        <v>64</v>
      </c>
      <c r="AM173" s="252" t="s">
        <v>65</v>
      </c>
      <c r="AN173" s="269" t="s">
        <v>64</v>
      </c>
      <c r="AO173" s="252" t="s">
        <v>64</v>
      </c>
      <c r="AP173" s="252" t="s">
        <v>65</v>
      </c>
      <c r="AQ173" s="252" t="s">
        <v>68</v>
      </c>
      <c r="AR173" s="268" t="s">
        <v>64</v>
      </c>
      <c r="AS173" s="252" t="s">
        <v>65</v>
      </c>
      <c r="AT173" s="252" t="s">
        <v>79</v>
      </c>
      <c r="AU173" s="252" t="s">
        <v>65</v>
      </c>
      <c r="AV173" s="252" t="s">
        <v>65</v>
      </c>
      <c r="AW173" s="252" t="s">
        <v>65</v>
      </c>
      <c r="AX173" s="269" t="s">
        <v>64</v>
      </c>
      <c r="AY173" s="252" t="s">
        <v>65</v>
      </c>
      <c r="AZ173" s="252"/>
      <c r="BA173" s="268" t="s">
        <v>65</v>
      </c>
      <c r="BB173" s="252" t="s">
        <v>64</v>
      </c>
      <c r="BC173" s="252"/>
      <c r="BD173" s="269" t="s">
        <v>64</v>
      </c>
      <c r="BE173" s="327" t="s">
        <v>65</v>
      </c>
      <c r="BF173" s="327" t="s">
        <v>65</v>
      </c>
    </row>
    <row r="174" spans="1:58" s="297" customFormat="1" x14ac:dyDescent="0.3">
      <c r="A174" s="304">
        <v>165</v>
      </c>
      <c r="B174" s="248" t="s">
        <v>474</v>
      </c>
      <c r="C174" s="248" t="s">
        <v>475</v>
      </c>
      <c r="D174" s="248" t="s">
        <v>71</v>
      </c>
      <c r="E174" s="290" t="s">
        <v>97</v>
      </c>
      <c r="F174" s="262" t="s">
        <v>64</v>
      </c>
      <c r="G174" s="252" t="s">
        <v>65</v>
      </c>
      <c r="H174" s="250" t="s">
        <v>65</v>
      </c>
      <c r="I174" s="278" t="s">
        <v>64</v>
      </c>
      <c r="J174" s="252" t="s">
        <v>64</v>
      </c>
      <c r="K174" s="252" t="s">
        <v>64</v>
      </c>
      <c r="L174" s="250" t="s">
        <v>65</v>
      </c>
      <c r="M174" s="264" t="s">
        <v>64</v>
      </c>
      <c r="N174" s="252" t="s">
        <v>64</v>
      </c>
      <c r="O174" s="250" t="s">
        <v>65</v>
      </c>
      <c r="P174" s="278" t="s">
        <v>64</v>
      </c>
      <c r="Q174" s="266" t="s">
        <v>64</v>
      </c>
      <c r="R174" s="251" t="s">
        <v>65</v>
      </c>
      <c r="S174" s="251" t="s">
        <v>64</v>
      </c>
      <c r="T174" s="251" t="s">
        <v>67</v>
      </c>
      <c r="U174" s="264" t="s">
        <v>64</v>
      </c>
      <c r="V174" s="252" t="s">
        <v>64</v>
      </c>
      <c r="W174" s="252" t="s">
        <v>64</v>
      </c>
      <c r="X174" s="252" t="s">
        <v>65</v>
      </c>
      <c r="Y174" s="252" t="s">
        <v>65</v>
      </c>
      <c r="Z174" s="278" t="s">
        <v>64</v>
      </c>
      <c r="AA174" s="252" t="s">
        <v>84</v>
      </c>
      <c r="AB174" s="252" t="s">
        <v>64</v>
      </c>
      <c r="AC174" s="252" t="s">
        <v>64</v>
      </c>
      <c r="AD174" s="252" t="s">
        <v>64</v>
      </c>
      <c r="AE174" s="252" t="s">
        <v>64</v>
      </c>
      <c r="AF174" s="252" t="s">
        <v>64</v>
      </c>
      <c r="AG174" s="264" t="s">
        <v>64</v>
      </c>
      <c r="AH174" s="262" t="s">
        <v>64</v>
      </c>
      <c r="AI174" s="250" t="s">
        <v>65</v>
      </c>
      <c r="AJ174" s="268" t="s">
        <v>64</v>
      </c>
      <c r="AK174" s="262" t="s">
        <v>64</v>
      </c>
      <c r="AL174" s="252" t="s">
        <v>64</v>
      </c>
      <c r="AM174" s="252" t="s">
        <v>65</v>
      </c>
      <c r="AN174" s="269" t="s">
        <v>64</v>
      </c>
      <c r="AO174" s="262" t="s">
        <v>64</v>
      </c>
      <c r="AP174" s="252" t="s">
        <v>64</v>
      </c>
      <c r="AQ174" s="252" t="s">
        <v>130</v>
      </c>
      <c r="AR174" s="268" t="s">
        <v>64</v>
      </c>
      <c r="AS174" s="262" t="s">
        <v>476</v>
      </c>
      <c r="AT174" s="252" t="s">
        <v>65</v>
      </c>
      <c r="AU174" s="252" t="s">
        <v>64</v>
      </c>
      <c r="AV174" s="252" t="s">
        <v>65</v>
      </c>
      <c r="AW174" s="252" t="s">
        <v>65</v>
      </c>
      <c r="AX174" s="269" t="s">
        <v>64</v>
      </c>
      <c r="AY174" s="262" t="s">
        <v>65</v>
      </c>
      <c r="AZ174" s="252"/>
      <c r="BA174" s="268" t="s">
        <v>65</v>
      </c>
      <c r="BB174" s="262" t="s">
        <v>64</v>
      </c>
      <c r="BC174" s="252"/>
      <c r="BD174" s="269" t="s">
        <v>64</v>
      </c>
      <c r="BE174" s="327" t="s">
        <v>64</v>
      </c>
      <c r="BF174" s="327" t="s">
        <v>64</v>
      </c>
    </row>
    <row r="175" spans="1:58" s="297" customFormat="1" x14ac:dyDescent="0.3">
      <c r="A175" s="304">
        <v>166</v>
      </c>
      <c r="B175" s="248" t="s">
        <v>477</v>
      </c>
      <c r="C175" s="248" t="s">
        <v>478</v>
      </c>
      <c r="D175" s="248" t="s">
        <v>62</v>
      </c>
      <c r="E175" s="290" t="s">
        <v>129</v>
      </c>
      <c r="F175" s="252" t="s">
        <v>64</v>
      </c>
      <c r="G175" s="252" t="s">
        <v>65</v>
      </c>
      <c r="H175" s="252" t="s">
        <v>65</v>
      </c>
      <c r="I175" s="278" t="s">
        <v>64</v>
      </c>
      <c r="J175" s="252" t="s">
        <v>64</v>
      </c>
      <c r="K175" s="252" t="s">
        <v>64</v>
      </c>
      <c r="L175" s="252" t="s">
        <v>64</v>
      </c>
      <c r="M175" s="264" t="s">
        <v>64</v>
      </c>
      <c r="N175" s="252" t="s">
        <v>64</v>
      </c>
      <c r="O175" s="252" t="s">
        <v>65</v>
      </c>
      <c r="P175" s="278" t="s">
        <v>64</v>
      </c>
      <c r="Q175" s="252" t="s">
        <v>64</v>
      </c>
      <c r="R175" s="252" t="s">
        <v>64</v>
      </c>
      <c r="S175" s="252" t="s">
        <v>64</v>
      </c>
      <c r="T175" s="252" t="s">
        <v>68</v>
      </c>
      <c r="U175" s="264" t="s">
        <v>64</v>
      </c>
      <c r="V175" s="252" t="s">
        <v>64</v>
      </c>
      <c r="W175" s="252" t="s">
        <v>64</v>
      </c>
      <c r="X175" s="252" t="s">
        <v>64</v>
      </c>
      <c r="Y175" s="252" t="s">
        <v>65</v>
      </c>
      <c r="Z175" s="278" t="s">
        <v>64</v>
      </c>
      <c r="AA175" s="252" t="s">
        <v>78</v>
      </c>
      <c r="AB175" s="252" t="s">
        <v>64</v>
      </c>
      <c r="AC175" s="252" t="s">
        <v>64</v>
      </c>
      <c r="AD175" s="252" t="s">
        <v>64</v>
      </c>
      <c r="AE175" s="252" t="s">
        <v>64</v>
      </c>
      <c r="AF175" s="252" t="s">
        <v>65</v>
      </c>
      <c r="AG175" s="264" t="s">
        <v>64</v>
      </c>
      <c r="AH175" s="262" t="s">
        <v>64</v>
      </c>
      <c r="AI175" s="250" t="s">
        <v>65</v>
      </c>
      <c r="AJ175" s="268" t="s">
        <v>64</v>
      </c>
      <c r="AK175" s="252" t="s">
        <v>64</v>
      </c>
      <c r="AL175" s="252" t="s">
        <v>64</v>
      </c>
      <c r="AM175" s="252" t="s">
        <v>65</v>
      </c>
      <c r="AN175" s="269" t="s">
        <v>64</v>
      </c>
      <c r="AO175" s="252" t="s">
        <v>64</v>
      </c>
      <c r="AP175" s="252" t="s">
        <v>64</v>
      </c>
      <c r="AQ175" s="252" t="s">
        <v>130</v>
      </c>
      <c r="AR175" s="268" t="s">
        <v>64</v>
      </c>
      <c r="AS175" s="252" t="s">
        <v>131</v>
      </c>
      <c r="AT175" s="252" t="s">
        <v>65</v>
      </c>
      <c r="AU175" s="252" t="s">
        <v>65</v>
      </c>
      <c r="AV175" s="252" t="s">
        <v>65</v>
      </c>
      <c r="AW175" s="252" t="s">
        <v>132</v>
      </c>
      <c r="AX175" s="269" t="s">
        <v>64</v>
      </c>
      <c r="AY175" s="252" t="s">
        <v>65</v>
      </c>
      <c r="AZ175" s="252"/>
      <c r="BA175" s="268" t="s">
        <v>65</v>
      </c>
      <c r="BB175" s="252" t="s">
        <v>64</v>
      </c>
      <c r="BC175" s="252"/>
      <c r="BD175" s="269" t="s">
        <v>64</v>
      </c>
      <c r="BE175" s="327" t="s">
        <v>65</v>
      </c>
      <c r="BF175" s="327" t="s">
        <v>65</v>
      </c>
    </row>
    <row r="176" spans="1:58" s="297" customFormat="1" x14ac:dyDescent="0.3">
      <c r="A176" s="304">
        <v>167</v>
      </c>
      <c r="B176" s="248" t="s">
        <v>479</v>
      </c>
      <c r="C176" s="248" t="s">
        <v>480</v>
      </c>
      <c r="D176" s="248" t="s">
        <v>76</v>
      </c>
      <c r="E176" s="290" t="s">
        <v>77</v>
      </c>
      <c r="F176" s="262" t="s">
        <v>64</v>
      </c>
      <c r="G176" s="252" t="s">
        <v>65</v>
      </c>
      <c r="H176" s="250" t="s">
        <v>65</v>
      </c>
      <c r="I176" s="278" t="s">
        <v>64</v>
      </c>
      <c r="J176" s="252" t="s">
        <v>64</v>
      </c>
      <c r="K176" s="252" t="s">
        <v>66</v>
      </c>
      <c r="L176" s="250" t="s">
        <v>65</v>
      </c>
      <c r="M176" s="264" t="s">
        <v>64</v>
      </c>
      <c r="N176" s="252" t="s">
        <v>64</v>
      </c>
      <c r="O176" s="250" t="s">
        <v>65</v>
      </c>
      <c r="P176" s="278" t="s">
        <v>64</v>
      </c>
      <c r="Q176" s="262" t="s">
        <v>64</v>
      </c>
      <c r="R176" s="252" t="s">
        <v>64</v>
      </c>
      <c r="S176" s="252" t="s">
        <v>64</v>
      </c>
      <c r="T176" s="252" t="s">
        <v>68</v>
      </c>
      <c r="U176" s="264" t="s">
        <v>64</v>
      </c>
      <c r="V176" s="252" t="s">
        <v>64</v>
      </c>
      <c r="W176" s="252" t="s">
        <v>64</v>
      </c>
      <c r="X176" s="252" t="s">
        <v>65</v>
      </c>
      <c r="Y176" s="252" t="s">
        <v>65</v>
      </c>
      <c r="Z176" s="278" t="s">
        <v>64</v>
      </c>
      <c r="AA176" s="252" t="s">
        <v>78</v>
      </c>
      <c r="AB176" s="252" t="s">
        <v>65</v>
      </c>
      <c r="AC176" s="252" t="s">
        <v>65</v>
      </c>
      <c r="AD176" s="252" t="s">
        <v>65</v>
      </c>
      <c r="AE176" s="252" t="s">
        <v>64</v>
      </c>
      <c r="AF176" s="252" t="s">
        <v>65</v>
      </c>
      <c r="AG176" s="264" t="s">
        <v>65</v>
      </c>
      <c r="AH176" s="252" t="s">
        <v>64</v>
      </c>
      <c r="AI176" s="252" t="s">
        <v>65</v>
      </c>
      <c r="AJ176" s="268" t="s">
        <v>64</v>
      </c>
      <c r="AK176" s="252" t="s">
        <v>64</v>
      </c>
      <c r="AL176" s="252" t="s">
        <v>64</v>
      </c>
      <c r="AM176" s="252" t="s">
        <v>65</v>
      </c>
      <c r="AN176" s="269" t="s">
        <v>64</v>
      </c>
      <c r="AO176" s="252" t="s">
        <v>64</v>
      </c>
      <c r="AP176" s="252" t="s">
        <v>65</v>
      </c>
      <c r="AQ176" s="252" t="s">
        <v>68</v>
      </c>
      <c r="AR176" s="268" t="s">
        <v>64</v>
      </c>
      <c r="AS176" s="252" t="s">
        <v>65</v>
      </c>
      <c r="AT176" s="252" t="s">
        <v>79</v>
      </c>
      <c r="AU176" s="252" t="s">
        <v>65</v>
      </c>
      <c r="AV176" s="252" t="s">
        <v>65</v>
      </c>
      <c r="AW176" s="252" t="s">
        <v>65</v>
      </c>
      <c r="AX176" s="269" t="s">
        <v>64</v>
      </c>
      <c r="AY176" s="252" t="s">
        <v>65</v>
      </c>
      <c r="AZ176" s="252"/>
      <c r="BA176" s="268" t="s">
        <v>65</v>
      </c>
      <c r="BB176" s="252" t="s">
        <v>64</v>
      </c>
      <c r="BC176" s="252"/>
      <c r="BD176" s="269" t="s">
        <v>64</v>
      </c>
      <c r="BE176" s="327" t="s">
        <v>65</v>
      </c>
      <c r="BF176" s="327" t="s">
        <v>65</v>
      </c>
    </row>
    <row r="177" spans="1:58" s="297" customFormat="1" x14ac:dyDescent="0.3">
      <c r="A177" s="304">
        <v>168</v>
      </c>
      <c r="B177" s="253" t="s">
        <v>481</v>
      </c>
      <c r="C177" s="253" t="s">
        <v>482</v>
      </c>
      <c r="D177" s="253" t="s">
        <v>93</v>
      </c>
      <c r="E177" s="305" t="s">
        <v>94</v>
      </c>
      <c r="F177" s="262" t="s">
        <v>64</v>
      </c>
      <c r="G177" s="252" t="s">
        <v>65</v>
      </c>
      <c r="H177" s="250" t="s">
        <v>65</v>
      </c>
      <c r="I177" s="278" t="s">
        <v>64</v>
      </c>
      <c r="J177" s="252" t="s">
        <v>64</v>
      </c>
      <c r="K177" s="252" t="s">
        <v>65</v>
      </c>
      <c r="L177" s="250" t="s">
        <v>65</v>
      </c>
      <c r="M177" s="264" t="s">
        <v>64</v>
      </c>
      <c r="N177" s="252" t="s">
        <v>64</v>
      </c>
      <c r="O177" s="250" t="s">
        <v>65</v>
      </c>
      <c r="P177" s="278" t="s">
        <v>64</v>
      </c>
      <c r="Q177" s="262" t="s">
        <v>64</v>
      </c>
      <c r="R177" s="252" t="s">
        <v>64</v>
      </c>
      <c r="S177" s="252" t="s">
        <v>65</v>
      </c>
      <c r="T177" s="252" t="s">
        <v>68</v>
      </c>
      <c r="U177" s="264" t="s">
        <v>64</v>
      </c>
      <c r="V177" s="252" t="s">
        <v>64</v>
      </c>
      <c r="W177" s="252" t="s">
        <v>64</v>
      </c>
      <c r="X177" s="252" t="s">
        <v>65</v>
      </c>
      <c r="Y177" s="252" t="s">
        <v>65</v>
      </c>
      <c r="Z177" s="278" t="s">
        <v>64</v>
      </c>
      <c r="AA177" s="252" t="s">
        <v>78</v>
      </c>
      <c r="AB177" s="252" t="s">
        <v>65</v>
      </c>
      <c r="AC177" s="252" t="s">
        <v>65</v>
      </c>
      <c r="AD177" s="252" t="s">
        <v>64</v>
      </c>
      <c r="AE177" s="252" t="s">
        <v>64</v>
      </c>
      <c r="AF177" s="252" t="s">
        <v>65</v>
      </c>
      <c r="AG177" s="264" t="s">
        <v>64</v>
      </c>
      <c r="AH177" s="262" t="s">
        <v>64</v>
      </c>
      <c r="AI177" s="252" t="s">
        <v>65</v>
      </c>
      <c r="AJ177" s="268" t="s">
        <v>64</v>
      </c>
      <c r="AK177" s="262" t="s">
        <v>64</v>
      </c>
      <c r="AL177" s="252" t="s">
        <v>64</v>
      </c>
      <c r="AM177" s="252" t="s">
        <v>65</v>
      </c>
      <c r="AN177" s="269" t="s">
        <v>64</v>
      </c>
      <c r="AO177" s="262" t="s">
        <v>64</v>
      </c>
      <c r="AP177" s="252" t="s">
        <v>65</v>
      </c>
      <c r="AQ177" s="252"/>
      <c r="AR177" s="268" t="s">
        <v>64</v>
      </c>
      <c r="AS177" s="262" t="s">
        <v>64</v>
      </c>
      <c r="AT177" s="252" t="s">
        <v>65</v>
      </c>
      <c r="AU177" s="252" t="s">
        <v>64</v>
      </c>
      <c r="AV177" s="252" t="s">
        <v>65</v>
      </c>
      <c r="AW177" s="252" t="s">
        <v>64</v>
      </c>
      <c r="AX177" s="269" t="s">
        <v>64</v>
      </c>
      <c r="AY177" s="262" t="s">
        <v>65</v>
      </c>
      <c r="AZ177" s="252"/>
      <c r="BA177" s="268" t="s">
        <v>65</v>
      </c>
      <c r="BB177" s="262" t="s">
        <v>65</v>
      </c>
      <c r="BC177" s="252"/>
      <c r="BD177" s="269" t="s">
        <v>65</v>
      </c>
      <c r="BE177" s="327" t="s">
        <v>65</v>
      </c>
      <c r="BF177" s="327" t="s">
        <v>65</v>
      </c>
    </row>
    <row r="178" spans="1:58" s="299" customFormat="1" x14ac:dyDescent="0.3">
      <c r="A178" s="309">
        <v>128</v>
      </c>
      <c r="B178" s="310" t="str">
        <f>SUBSTITUTE("Svalbard and Jan Mayen","and","&amp;")</f>
        <v>Svalbard &amp; Jan Mayen</v>
      </c>
      <c r="C178" s="254" t="s">
        <v>483</v>
      </c>
      <c r="D178" s="311" t="s">
        <v>71</v>
      </c>
      <c r="E178" s="312" t="s">
        <v>403</v>
      </c>
      <c r="F178" s="262" t="s">
        <v>64</v>
      </c>
      <c r="G178" s="252" t="s">
        <v>64</v>
      </c>
      <c r="H178" s="250" t="s">
        <v>64</v>
      </c>
      <c r="I178" s="278" t="s">
        <v>64</v>
      </c>
      <c r="J178" s="252" t="s">
        <v>64</v>
      </c>
      <c r="K178" s="252" t="s">
        <v>64</v>
      </c>
      <c r="L178" s="250" t="s">
        <v>65</v>
      </c>
      <c r="M178" s="264" t="s">
        <v>64</v>
      </c>
      <c r="N178" s="252" t="s">
        <v>64</v>
      </c>
      <c r="O178" s="250" t="s">
        <v>65</v>
      </c>
      <c r="P178" s="278" t="s">
        <v>64</v>
      </c>
      <c r="Q178" s="266" t="s">
        <v>64</v>
      </c>
      <c r="R178" s="251" t="s">
        <v>64</v>
      </c>
      <c r="S178" s="251" t="s">
        <v>65</v>
      </c>
      <c r="T178" s="251" t="s">
        <v>68</v>
      </c>
      <c r="U178" s="264" t="s">
        <v>64</v>
      </c>
      <c r="V178" s="301" t="s">
        <v>64</v>
      </c>
      <c r="W178" s="301" t="s">
        <v>64</v>
      </c>
      <c r="X178" s="301" t="s">
        <v>64</v>
      </c>
      <c r="Y178" s="301" t="s">
        <v>65</v>
      </c>
      <c r="Z178" s="278" t="s">
        <v>64</v>
      </c>
      <c r="AA178" s="301" t="s">
        <v>57</v>
      </c>
      <c r="AB178" s="301" t="s">
        <v>64</v>
      </c>
      <c r="AC178" s="301" t="s">
        <v>64</v>
      </c>
      <c r="AD178" s="301" t="s">
        <v>64</v>
      </c>
      <c r="AE178" s="301" t="s">
        <v>64</v>
      </c>
      <c r="AF178" s="301" t="s">
        <v>64</v>
      </c>
      <c r="AG178" s="264" t="s">
        <v>64</v>
      </c>
      <c r="AH178" s="300" t="s">
        <v>64</v>
      </c>
      <c r="AI178" s="302" t="s">
        <v>64</v>
      </c>
      <c r="AJ178" s="268" t="s">
        <v>64</v>
      </c>
      <c r="AK178" s="300" t="s">
        <v>64</v>
      </c>
      <c r="AL178" s="301" t="s">
        <v>64</v>
      </c>
      <c r="AM178" s="301" t="s">
        <v>65</v>
      </c>
      <c r="AN178" s="269" t="s">
        <v>64</v>
      </c>
      <c r="AO178" s="300" t="s">
        <v>64</v>
      </c>
      <c r="AP178" s="301" t="s">
        <v>64</v>
      </c>
      <c r="AQ178" s="301" t="s">
        <v>68</v>
      </c>
      <c r="AR178" s="268" t="s">
        <v>64</v>
      </c>
      <c r="AS178" s="300" t="s">
        <v>65</v>
      </c>
      <c r="AT178" s="301" t="s">
        <v>65</v>
      </c>
      <c r="AU178" s="301" t="s">
        <v>65</v>
      </c>
      <c r="AV178" s="301" t="s">
        <v>65</v>
      </c>
      <c r="AW178" s="301" t="s">
        <v>404</v>
      </c>
      <c r="AX178" s="269" t="s">
        <v>64</v>
      </c>
      <c r="AY178" s="300" t="s">
        <v>65</v>
      </c>
      <c r="AZ178" s="301"/>
      <c r="BA178" s="268" t="s">
        <v>65</v>
      </c>
      <c r="BB178" s="300" t="s">
        <v>64</v>
      </c>
      <c r="BC178" s="301"/>
      <c r="BD178" s="269" t="s">
        <v>64</v>
      </c>
      <c r="BE178" s="327" t="s">
        <v>65</v>
      </c>
      <c r="BF178" s="327" t="s">
        <v>65</v>
      </c>
    </row>
    <row r="179" spans="1:58" s="297" customFormat="1" x14ac:dyDescent="0.3">
      <c r="A179" s="304">
        <v>169</v>
      </c>
      <c r="B179" s="248" t="s">
        <v>484</v>
      </c>
      <c r="C179" s="248" t="s">
        <v>485</v>
      </c>
      <c r="D179" s="248" t="s">
        <v>76</v>
      </c>
      <c r="E179" s="290" t="s">
        <v>91</v>
      </c>
      <c r="F179" s="262" t="s">
        <v>64</v>
      </c>
      <c r="G179" s="252" t="s">
        <v>64</v>
      </c>
      <c r="H179" s="250" t="s">
        <v>65</v>
      </c>
      <c r="I179" s="278" t="s">
        <v>64</v>
      </c>
      <c r="J179" s="252" t="s">
        <v>64</v>
      </c>
      <c r="K179" s="252" t="s">
        <v>65</v>
      </c>
      <c r="L179" s="250" t="s">
        <v>65</v>
      </c>
      <c r="M179" s="264" t="s">
        <v>64</v>
      </c>
      <c r="N179" s="252" t="s">
        <v>64</v>
      </c>
      <c r="O179" s="250" t="s">
        <v>65</v>
      </c>
      <c r="P179" s="278" t="s">
        <v>64</v>
      </c>
      <c r="Q179" s="262" t="s">
        <v>64</v>
      </c>
      <c r="R179" s="252" t="s">
        <v>64</v>
      </c>
      <c r="S179" s="252" t="s">
        <v>64</v>
      </c>
      <c r="T179" s="252" t="s">
        <v>68</v>
      </c>
      <c r="U179" s="264" t="s">
        <v>64</v>
      </c>
      <c r="V179" s="252" t="s">
        <v>64</v>
      </c>
      <c r="W179" s="252" t="s">
        <v>64</v>
      </c>
      <c r="X179" s="252" t="s">
        <v>65</v>
      </c>
      <c r="Y179" s="252" t="s">
        <v>65</v>
      </c>
      <c r="Z179" s="278" t="s">
        <v>64</v>
      </c>
      <c r="AA179" s="252" t="s">
        <v>78</v>
      </c>
      <c r="AB179" s="252" t="s">
        <v>64</v>
      </c>
      <c r="AC179" s="252" t="s">
        <v>64</v>
      </c>
      <c r="AD179" s="252" t="s">
        <v>64</v>
      </c>
      <c r="AE179" s="252" t="s">
        <v>64</v>
      </c>
      <c r="AF179" s="252" t="s">
        <v>65</v>
      </c>
      <c r="AG179" s="264" t="s">
        <v>64</v>
      </c>
      <c r="AH179" s="252" t="s">
        <v>64</v>
      </c>
      <c r="AI179" s="252" t="s">
        <v>64</v>
      </c>
      <c r="AJ179" s="268" t="s">
        <v>64</v>
      </c>
      <c r="AK179" s="252" t="s">
        <v>64</v>
      </c>
      <c r="AL179" s="252" t="s">
        <v>64</v>
      </c>
      <c r="AM179" s="252" t="s">
        <v>65</v>
      </c>
      <c r="AN179" s="269" t="s">
        <v>64</v>
      </c>
      <c r="AO179" s="252" t="s">
        <v>64</v>
      </c>
      <c r="AP179" s="252" t="s">
        <v>64</v>
      </c>
      <c r="AQ179" s="252"/>
      <c r="AR179" s="268" t="s">
        <v>64</v>
      </c>
      <c r="AS179" s="252" t="s">
        <v>79</v>
      </c>
      <c r="AT179" s="252" t="s">
        <v>65</v>
      </c>
      <c r="AU179" s="252" t="s">
        <v>65</v>
      </c>
      <c r="AV179" s="252" t="s">
        <v>65</v>
      </c>
      <c r="AW179" s="252" t="s">
        <v>65</v>
      </c>
      <c r="AX179" s="269" t="s">
        <v>64</v>
      </c>
      <c r="AY179" s="252" t="s">
        <v>65</v>
      </c>
      <c r="AZ179" s="252"/>
      <c r="BA179" s="268" t="s">
        <v>65</v>
      </c>
      <c r="BB179" s="252" t="s">
        <v>64</v>
      </c>
      <c r="BC179" s="252"/>
      <c r="BD179" s="269" t="s">
        <v>64</v>
      </c>
      <c r="BE179" s="327" t="s">
        <v>65</v>
      </c>
      <c r="BF179" s="327" t="s">
        <v>65</v>
      </c>
    </row>
    <row r="180" spans="1:58" s="297" customFormat="1" x14ac:dyDescent="0.3">
      <c r="A180" s="304">
        <v>170</v>
      </c>
      <c r="B180" s="248" t="s">
        <v>486</v>
      </c>
      <c r="C180" s="248" t="s">
        <v>487</v>
      </c>
      <c r="D180" s="248" t="s">
        <v>71</v>
      </c>
      <c r="E180" s="290" t="s">
        <v>139</v>
      </c>
      <c r="F180" s="262" t="s">
        <v>64</v>
      </c>
      <c r="G180" s="252" t="s">
        <v>64</v>
      </c>
      <c r="H180" s="250" t="s">
        <v>64</v>
      </c>
      <c r="I180" s="278" t="s">
        <v>64</v>
      </c>
      <c r="J180" s="252" t="s">
        <v>64</v>
      </c>
      <c r="K180" s="252" t="s">
        <v>64</v>
      </c>
      <c r="L180" s="250" t="s">
        <v>65</v>
      </c>
      <c r="M180" s="264" t="s">
        <v>64</v>
      </c>
      <c r="N180" s="252" t="s">
        <v>64</v>
      </c>
      <c r="O180" s="250" t="s">
        <v>65</v>
      </c>
      <c r="P180" s="278" t="s">
        <v>64</v>
      </c>
      <c r="Q180" s="266" t="s">
        <v>64</v>
      </c>
      <c r="R180" s="251" t="s">
        <v>64</v>
      </c>
      <c r="S180" s="251" t="s">
        <v>65</v>
      </c>
      <c r="T180" s="251" t="s">
        <v>68</v>
      </c>
      <c r="U180" s="264" t="s">
        <v>64</v>
      </c>
      <c r="V180" s="252" t="s">
        <v>64</v>
      </c>
      <c r="W180" s="252" t="s">
        <v>64</v>
      </c>
      <c r="X180" s="252" t="s">
        <v>64</v>
      </c>
      <c r="Y180" s="252" t="s">
        <v>65</v>
      </c>
      <c r="Z180" s="278" t="s">
        <v>64</v>
      </c>
      <c r="AA180" s="252" t="s">
        <v>84</v>
      </c>
      <c r="AB180" s="252" t="s">
        <v>64</v>
      </c>
      <c r="AC180" s="252" t="s">
        <v>64</v>
      </c>
      <c r="AD180" s="252" t="s">
        <v>64</v>
      </c>
      <c r="AE180" s="252" t="s">
        <v>64</v>
      </c>
      <c r="AF180" s="252" t="s">
        <v>64</v>
      </c>
      <c r="AG180" s="264" t="s">
        <v>64</v>
      </c>
      <c r="AH180" s="262" t="s">
        <v>64</v>
      </c>
      <c r="AI180" s="250" t="s">
        <v>64</v>
      </c>
      <c r="AJ180" s="268" t="s">
        <v>64</v>
      </c>
      <c r="AK180" s="262" t="s">
        <v>64</v>
      </c>
      <c r="AL180" s="252" t="s">
        <v>65</v>
      </c>
      <c r="AM180" s="252" t="s">
        <v>65</v>
      </c>
      <c r="AN180" s="269" t="s">
        <v>64</v>
      </c>
      <c r="AO180" s="262" t="s">
        <v>64</v>
      </c>
      <c r="AP180" s="252" t="s">
        <v>65</v>
      </c>
      <c r="AQ180" s="252" t="s">
        <v>68</v>
      </c>
      <c r="AR180" s="268" t="s">
        <v>64</v>
      </c>
      <c r="AS180" s="262" t="s">
        <v>488</v>
      </c>
      <c r="AT180" s="252" t="s">
        <v>489</v>
      </c>
      <c r="AU180" s="252" t="s">
        <v>490</v>
      </c>
      <c r="AV180" s="252" t="s">
        <v>65</v>
      </c>
      <c r="AW180" s="252" t="s">
        <v>65</v>
      </c>
      <c r="AX180" s="269" t="s">
        <v>64</v>
      </c>
      <c r="AY180" s="262" t="s">
        <v>65</v>
      </c>
      <c r="AZ180" s="252"/>
      <c r="BA180" s="268" t="s">
        <v>65</v>
      </c>
      <c r="BB180" s="262" t="s">
        <v>64</v>
      </c>
      <c r="BC180" s="252"/>
      <c r="BD180" s="269" t="s">
        <v>64</v>
      </c>
      <c r="BE180" s="327" t="s">
        <v>64</v>
      </c>
      <c r="BF180" s="327" t="s">
        <v>64</v>
      </c>
    </row>
    <row r="181" spans="1:58" s="297" customFormat="1" x14ac:dyDescent="0.3">
      <c r="A181" s="304">
        <v>171</v>
      </c>
      <c r="B181" s="248" t="s">
        <v>491</v>
      </c>
      <c r="C181" s="248" t="s">
        <v>492</v>
      </c>
      <c r="D181" s="248" t="s">
        <v>71</v>
      </c>
      <c r="E181" s="290" t="s">
        <v>492</v>
      </c>
      <c r="F181" s="262" t="s">
        <v>64</v>
      </c>
      <c r="G181" s="252" t="s">
        <v>65</v>
      </c>
      <c r="H181" s="250" t="s">
        <v>65</v>
      </c>
      <c r="I181" s="278" t="s">
        <v>64</v>
      </c>
      <c r="J181" s="252" t="s">
        <v>64</v>
      </c>
      <c r="K181" s="252" t="s">
        <v>65</v>
      </c>
      <c r="L181" s="250" t="s">
        <v>65</v>
      </c>
      <c r="M181" s="264" t="s">
        <v>64</v>
      </c>
      <c r="N181" s="252" t="s">
        <v>64</v>
      </c>
      <c r="O181" s="250" t="s">
        <v>65</v>
      </c>
      <c r="P181" s="278" t="s">
        <v>64</v>
      </c>
      <c r="Q181" s="252" t="s">
        <v>64</v>
      </c>
      <c r="R181" s="252" t="s">
        <v>65</v>
      </c>
      <c r="S181" s="252" t="s">
        <v>65</v>
      </c>
      <c r="T181" s="252" t="s">
        <v>68</v>
      </c>
      <c r="U181" s="264" t="s">
        <v>64</v>
      </c>
      <c r="V181" s="252" t="s">
        <v>64</v>
      </c>
      <c r="W181" s="252" t="s">
        <v>64</v>
      </c>
      <c r="X181" s="252" t="s">
        <v>64</v>
      </c>
      <c r="Y181" s="252" t="s">
        <v>65</v>
      </c>
      <c r="Z181" s="278" t="s">
        <v>64</v>
      </c>
      <c r="AA181" s="252" t="s">
        <v>78</v>
      </c>
      <c r="AB181" s="252" t="s">
        <v>65</v>
      </c>
      <c r="AC181" s="252" t="s">
        <v>64</v>
      </c>
      <c r="AD181" s="252" t="s">
        <v>64</v>
      </c>
      <c r="AE181" s="252" t="s">
        <v>64</v>
      </c>
      <c r="AF181" s="252" t="s">
        <v>65</v>
      </c>
      <c r="AG181" s="264" t="s">
        <v>64</v>
      </c>
      <c r="AH181" s="252" t="s">
        <v>64</v>
      </c>
      <c r="AI181" s="252" t="s">
        <v>65</v>
      </c>
      <c r="AJ181" s="268" t="s">
        <v>64</v>
      </c>
      <c r="AK181" s="252" t="s">
        <v>64</v>
      </c>
      <c r="AL181" s="252" t="s">
        <v>64</v>
      </c>
      <c r="AM181" s="252" t="s">
        <v>65</v>
      </c>
      <c r="AN181" s="269" t="s">
        <v>64</v>
      </c>
      <c r="AO181" s="252" t="s">
        <v>65</v>
      </c>
      <c r="AP181" s="252" t="s">
        <v>65</v>
      </c>
      <c r="AQ181" s="252" t="s">
        <v>65</v>
      </c>
      <c r="AR181" s="268" t="s">
        <v>64</v>
      </c>
      <c r="AS181" s="252" t="s">
        <v>332</v>
      </c>
      <c r="AT181" s="252" t="s">
        <v>333</v>
      </c>
      <c r="AU181" s="252" t="s">
        <v>334</v>
      </c>
      <c r="AV181" s="252" t="s">
        <v>65</v>
      </c>
      <c r="AW181" s="252" t="s">
        <v>65</v>
      </c>
      <c r="AX181" s="269" t="s">
        <v>64</v>
      </c>
      <c r="AY181" s="252" t="s">
        <v>65</v>
      </c>
      <c r="AZ181" s="252"/>
      <c r="BA181" s="268" t="s">
        <v>65</v>
      </c>
      <c r="BB181" s="252" t="s">
        <v>64</v>
      </c>
      <c r="BC181" s="252"/>
      <c r="BD181" s="269" t="s">
        <v>64</v>
      </c>
      <c r="BE181" s="327" t="s">
        <v>64</v>
      </c>
      <c r="BF181" s="327" t="s">
        <v>65</v>
      </c>
    </row>
    <row r="182" spans="1:58" s="297" customFormat="1" x14ac:dyDescent="0.3">
      <c r="A182" s="304">
        <v>172</v>
      </c>
      <c r="B182" s="248" t="s">
        <v>493</v>
      </c>
      <c r="C182" s="248" t="s">
        <v>494</v>
      </c>
      <c r="D182" s="248" t="s">
        <v>126</v>
      </c>
      <c r="E182" s="290" t="s">
        <v>77</v>
      </c>
      <c r="F182" s="262" t="s">
        <v>64</v>
      </c>
      <c r="G182" s="252" t="s">
        <v>65</v>
      </c>
      <c r="H182" s="250" t="s">
        <v>65</v>
      </c>
      <c r="I182" s="278" t="s">
        <v>64</v>
      </c>
      <c r="J182" s="252" t="s">
        <v>64</v>
      </c>
      <c r="K182" s="252" t="s">
        <v>66</v>
      </c>
      <c r="L182" s="250" t="s">
        <v>65</v>
      </c>
      <c r="M182" s="264" t="s">
        <v>64</v>
      </c>
      <c r="N182" s="252" t="s">
        <v>64</v>
      </c>
      <c r="O182" s="250" t="s">
        <v>65</v>
      </c>
      <c r="P182" s="278" t="s">
        <v>64</v>
      </c>
      <c r="Q182" s="262" t="s">
        <v>64</v>
      </c>
      <c r="R182" s="252" t="s">
        <v>64</v>
      </c>
      <c r="S182" s="252" t="s">
        <v>64</v>
      </c>
      <c r="T182" s="252" t="s">
        <v>68</v>
      </c>
      <c r="U182" s="264" t="s">
        <v>64</v>
      </c>
      <c r="V182" s="252" t="s">
        <v>64</v>
      </c>
      <c r="W182" s="252" t="s">
        <v>64</v>
      </c>
      <c r="X182" s="252" t="s">
        <v>65</v>
      </c>
      <c r="Y182" s="252" t="s">
        <v>65</v>
      </c>
      <c r="Z182" s="278" t="s">
        <v>64</v>
      </c>
      <c r="AA182" s="252" t="s">
        <v>78</v>
      </c>
      <c r="AB182" s="252" t="s">
        <v>65</v>
      </c>
      <c r="AC182" s="252" t="s">
        <v>65</v>
      </c>
      <c r="AD182" s="252" t="s">
        <v>65</v>
      </c>
      <c r="AE182" s="252" t="s">
        <v>64</v>
      </c>
      <c r="AF182" s="252" t="s">
        <v>65</v>
      </c>
      <c r="AG182" s="264" t="s">
        <v>65</v>
      </c>
      <c r="AH182" s="252" t="s">
        <v>64</v>
      </c>
      <c r="AI182" s="252" t="s">
        <v>65</v>
      </c>
      <c r="AJ182" s="268" t="s">
        <v>64</v>
      </c>
      <c r="AK182" s="252" t="s">
        <v>64</v>
      </c>
      <c r="AL182" s="252" t="s">
        <v>64</v>
      </c>
      <c r="AM182" s="252" t="s">
        <v>65</v>
      </c>
      <c r="AN182" s="269" t="s">
        <v>64</v>
      </c>
      <c r="AO182" s="252" t="s">
        <v>64</v>
      </c>
      <c r="AP182" s="252" t="s">
        <v>65</v>
      </c>
      <c r="AQ182" s="252" t="s">
        <v>68</v>
      </c>
      <c r="AR182" s="268" t="s">
        <v>64</v>
      </c>
      <c r="AS182" s="252" t="s">
        <v>65</v>
      </c>
      <c r="AT182" s="252" t="s">
        <v>79</v>
      </c>
      <c r="AU182" s="252" t="s">
        <v>65</v>
      </c>
      <c r="AV182" s="252" t="s">
        <v>65</v>
      </c>
      <c r="AW182" s="252" t="s">
        <v>65</v>
      </c>
      <c r="AX182" s="269" t="s">
        <v>64</v>
      </c>
      <c r="AY182" s="252" t="s">
        <v>65</v>
      </c>
      <c r="AZ182" s="252"/>
      <c r="BA182" s="268" t="s">
        <v>65</v>
      </c>
      <c r="BB182" s="252" t="s">
        <v>64</v>
      </c>
      <c r="BC182" s="252"/>
      <c r="BD182" s="269" t="s">
        <v>64</v>
      </c>
      <c r="BE182" s="327" t="s">
        <v>65</v>
      </c>
      <c r="BF182" s="327" t="s">
        <v>65</v>
      </c>
    </row>
    <row r="183" spans="1:58" s="297" customFormat="1" x14ac:dyDescent="0.3">
      <c r="A183" s="304">
        <v>173</v>
      </c>
      <c r="B183" s="248" t="s">
        <v>495</v>
      </c>
      <c r="C183" s="248" t="s">
        <v>496</v>
      </c>
      <c r="D183" s="248" t="s">
        <v>62</v>
      </c>
      <c r="E183" s="290" t="s">
        <v>97</v>
      </c>
      <c r="F183" s="262" t="s">
        <v>64</v>
      </c>
      <c r="G183" s="252" t="s">
        <v>65</v>
      </c>
      <c r="H183" s="250" t="s">
        <v>65</v>
      </c>
      <c r="I183" s="278" t="s">
        <v>64</v>
      </c>
      <c r="J183" s="252" t="s">
        <v>64</v>
      </c>
      <c r="K183" s="252" t="s">
        <v>65</v>
      </c>
      <c r="L183" s="250" t="s">
        <v>64</v>
      </c>
      <c r="M183" s="264" t="s">
        <v>64</v>
      </c>
      <c r="N183" s="252" t="s">
        <v>64</v>
      </c>
      <c r="O183" s="250" t="s">
        <v>65</v>
      </c>
      <c r="P183" s="278" t="s">
        <v>64</v>
      </c>
      <c r="Q183" s="266" t="s">
        <v>64</v>
      </c>
      <c r="R183" s="251" t="s">
        <v>65</v>
      </c>
      <c r="S183" s="251" t="s">
        <v>65</v>
      </c>
      <c r="T183" s="251" t="s">
        <v>68</v>
      </c>
      <c r="U183" s="264" t="s">
        <v>64</v>
      </c>
      <c r="V183" s="252" t="s">
        <v>64</v>
      </c>
      <c r="W183" s="252" t="s">
        <v>64</v>
      </c>
      <c r="X183" s="252" t="s">
        <v>65</v>
      </c>
      <c r="Y183" s="252" t="s">
        <v>65</v>
      </c>
      <c r="Z183" s="278" t="s">
        <v>64</v>
      </c>
      <c r="AA183" s="252" t="s">
        <v>78</v>
      </c>
      <c r="AB183" s="252" t="s">
        <v>65</v>
      </c>
      <c r="AC183" s="252" t="s">
        <v>65</v>
      </c>
      <c r="AD183" s="252" t="s">
        <v>64</v>
      </c>
      <c r="AE183" s="252" t="s">
        <v>64</v>
      </c>
      <c r="AF183" s="252" t="s">
        <v>65</v>
      </c>
      <c r="AG183" s="264" t="s">
        <v>64</v>
      </c>
      <c r="AH183" s="262" t="s">
        <v>64</v>
      </c>
      <c r="AI183" s="250" t="s">
        <v>65</v>
      </c>
      <c r="AJ183" s="268" t="s">
        <v>64</v>
      </c>
      <c r="AK183" s="262" t="s">
        <v>64</v>
      </c>
      <c r="AL183" s="252" t="s">
        <v>64</v>
      </c>
      <c r="AM183" s="252" t="s">
        <v>65</v>
      </c>
      <c r="AN183" s="269" t="s">
        <v>64</v>
      </c>
      <c r="AO183" s="262" t="s">
        <v>64</v>
      </c>
      <c r="AP183" s="252" t="s">
        <v>65</v>
      </c>
      <c r="AQ183" s="252" t="s">
        <v>97</v>
      </c>
      <c r="AR183" s="268" t="s">
        <v>64</v>
      </c>
      <c r="AS183" s="262" t="s">
        <v>458</v>
      </c>
      <c r="AT183" s="319" t="s">
        <v>497</v>
      </c>
      <c r="AU183" s="252" t="s">
        <v>65</v>
      </c>
      <c r="AV183" s="252" t="s">
        <v>65</v>
      </c>
      <c r="AW183" s="252" t="s">
        <v>498</v>
      </c>
      <c r="AX183" s="269" t="s">
        <v>64</v>
      </c>
      <c r="AY183" s="262" t="s">
        <v>65</v>
      </c>
      <c r="AZ183" s="252" t="s">
        <v>499</v>
      </c>
      <c r="BA183" s="268" t="s">
        <v>64</v>
      </c>
      <c r="BB183" s="262" t="s">
        <v>64</v>
      </c>
      <c r="BC183" s="252"/>
      <c r="BD183" s="269" t="s">
        <v>64</v>
      </c>
      <c r="BE183" s="327" t="s">
        <v>65</v>
      </c>
      <c r="BF183" s="327" t="s">
        <v>65</v>
      </c>
    </row>
    <row r="184" spans="1:58" s="297" customFormat="1" x14ac:dyDescent="0.3">
      <c r="A184" s="304">
        <v>174</v>
      </c>
      <c r="B184" s="248" t="s">
        <v>500</v>
      </c>
      <c r="C184" s="248" t="s">
        <v>501</v>
      </c>
      <c r="D184" s="248" t="s">
        <v>62</v>
      </c>
      <c r="E184" s="290" t="s">
        <v>105</v>
      </c>
      <c r="F184" s="262" t="s">
        <v>64</v>
      </c>
      <c r="G184" s="252" t="s">
        <v>64</v>
      </c>
      <c r="H184" s="250" t="s">
        <v>65</v>
      </c>
      <c r="I184" s="278" t="s">
        <v>64</v>
      </c>
      <c r="J184" s="252" t="s">
        <v>64</v>
      </c>
      <c r="K184" s="252" t="s">
        <v>64</v>
      </c>
      <c r="L184" s="250" t="s">
        <v>65</v>
      </c>
      <c r="M184" s="264" t="s">
        <v>64</v>
      </c>
      <c r="N184" s="252" t="s">
        <v>64</v>
      </c>
      <c r="O184" s="250" t="s">
        <v>64</v>
      </c>
      <c r="P184" s="278" t="s">
        <v>64</v>
      </c>
      <c r="Q184" s="262" t="s">
        <v>64</v>
      </c>
      <c r="R184" s="252" t="s">
        <v>64</v>
      </c>
      <c r="S184" s="252" t="s">
        <v>65</v>
      </c>
      <c r="T184" s="252" t="s">
        <v>68</v>
      </c>
      <c r="U184" s="264" t="s">
        <v>64</v>
      </c>
      <c r="V184" s="252" t="s">
        <v>64</v>
      </c>
      <c r="W184" s="252" t="s">
        <v>64</v>
      </c>
      <c r="X184" s="252" t="s">
        <v>64</v>
      </c>
      <c r="Y184" s="252" t="s">
        <v>65</v>
      </c>
      <c r="Z184" s="278" t="s">
        <v>64</v>
      </c>
      <c r="AA184" s="252" t="s">
        <v>57</v>
      </c>
      <c r="AB184" s="252" t="s">
        <v>64</v>
      </c>
      <c r="AC184" s="252" t="s">
        <v>64</v>
      </c>
      <c r="AD184" s="252" t="s">
        <v>64</v>
      </c>
      <c r="AE184" s="252" t="s">
        <v>64</v>
      </c>
      <c r="AF184" s="252" t="s">
        <v>57</v>
      </c>
      <c r="AG184" s="264" t="s">
        <v>64</v>
      </c>
      <c r="AH184" s="262" t="s">
        <v>64</v>
      </c>
      <c r="AI184" s="252" t="s">
        <v>64</v>
      </c>
      <c r="AJ184" s="268" t="s">
        <v>64</v>
      </c>
      <c r="AK184" s="262" t="s">
        <v>65</v>
      </c>
      <c r="AL184" s="252" t="s">
        <v>65</v>
      </c>
      <c r="AM184" s="252" t="s">
        <v>65</v>
      </c>
      <c r="AN184" s="269" t="s">
        <v>64</v>
      </c>
      <c r="AO184" s="262" t="s">
        <v>64</v>
      </c>
      <c r="AP184" s="252" t="s">
        <v>65</v>
      </c>
      <c r="AQ184" s="252"/>
      <c r="AR184" s="268" t="s">
        <v>64</v>
      </c>
      <c r="AS184" s="262" t="s">
        <v>73</v>
      </c>
      <c r="AT184" s="252" t="s">
        <v>64</v>
      </c>
      <c r="AU184" s="252" t="s">
        <v>64</v>
      </c>
      <c r="AV184" s="252" t="s">
        <v>65</v>
      </c>
      <c r="AW184" s="252" t="s">
        <v>65</v>
      </c>
      <c r="AX184" s="269" t="s">
        <v>64</v>
      </c>
      <c r="AY184" s="262" t="s">
        <v>65</v>
      </c>
      <c r="AZ184" s="252"/>
      <c r="BA184" s="268" t="s">
        <v>65</v>
      </c>
      <c r="BB184" s="262" t="s">
        <v>64</v>
      </c>
      <c r="BC184" s="252"/>
      <c r="BD184" s="269" t="s">
        <v>64</v>
      </c>
      <c r="BE184" s="327" t="s">
        <v>65</v>
      </c>
      <c r="BF184" s="327" t="s">
        <v>65</v>
      </c>
    </row>
    <row r="185" spans="1:58" s="297" customFormat="1" x14ac:dyDescent="0.3">
      <c r="A185" s="304">
        <v>175</v>
      </c>
      <c r="B185" s="248" t="s">
        <v>502</v>
      </c>
      <c r="C185" s="248" t="s">
        <v>503</v>
      </c>
      <c r="D185" s="248" t="s">
        <v>76</v>
      </c>
      <c r="E185" s="290" t="s">
        <v>91</v>
      </c>
      <c r="F185" s="262" t="s">
        <v>64</v>
      </c>
      <c r="G185" s="252" t="s">
        <v>64</v>
      </c>
      <c r="H185" s="250" t="s">
        <v>65</v>
      </c>
      <c r="I185" s="278" t="s">
        <v>64</v>
      </c>
      <c r="J185" s="252" t="s">
        <v>64</v>
      </c>
      <c r="K185" s="252" t="s">
        <v>65</v>
      </c>
      <c r="L185" s="250" t="s">
        <v>65</v>
      </c>
      <c r="M185" s="264" t="s">
        <v>64</v>
      </c>
      <c r="N185" s="252" t="s">
        <v>64</v>
      </c>
      <c r="O185" s="250" t="s">
        <v>65</v>
      </c>
      <c r="P185" s="278" t="s">
        <v>64</v>
      </c>
      <c r="Q185" s="262" t="s">
        <v>64</v>
      </c>
      <c r="R185" s="252" t="s">
        <v>64</v>
      </c>
      <c r="S185" s="252" t="s">
        <v>64</v>
      </c>
      <c r="T185" s="252" t="s">
        <v>68</v>
      </c>
      <c r="U185" s="264" t="s">
        <v>64</v>
      </c>
      <c r="V185" s="252" t="s">
        <v>64</v>
      </c>
      <c r="W185" s="252" t="s">
        <v>64</v>
      </c>
      <c r="X185" s="252" t="s">
        <v>65</v>
      </c>
      <c r="Y185" s="252" t="s">
        <v>65</v>
      </c>
      <c r="Z185" s="278" t="s">
        <v>64</v>
      </c>
      <c r="AA185" s="252" t="s">
        <v>78</v>
      </c>
      <c r="AB185" s="252" t="s">
        <v>64</v>
      </c>
      <c r="AC185" s="252" t="s">
        <v>64</v>
      </c>
      <c r="AD185" s="252" t="s">
        <v>64</v>
      </c>
      <c r="AE185" s="252" t="s">
        <v>64</v>
      </c>
      <c r="AF185" s="252" t="s">
        <v>65</v>
      </c>
      <c r="AG185" s="264" t="s">
        <v>64</v>
      </c>
      <c r="AH185" s="252" t="s">
        <v>64</v>
      </c>
      <c r="AI185" s="252" t="s">
        <v>64</v>
      </c>
      <c r="AJ185" s="268" t="s">
        <v>64</v>
      </c>
      <c r="AK185" s="252" t="s">
        <v>64</v>
      </c>
      <c r="AL185" s="252" t="s">
        <v>64</v>
      </c>
      <c r="AM185" s="252" t="s">
        <v>65</v>
      </c>
      <c r="AN185" s="269" t="s">
        <v>64</v>
      </c>
      <c r="AO185" s="252" t="s">
        <v>64</v>
      </c>
      <c r="AP185" s="252" t="s">
        <v>64</v>
      </c>
      <c r="AQ185" s="252"/>
      <c r="AR185" s="268" t="s">
        <v>64</v>
      </c>
      <c r="AS185" s="252" t="s">
        <v>79</v>
      </c>
      <c r="AT185" s="252" t="s">
        <v>65</v>
      </c>
      <c r="AU185" s="252" t="s">
        <v>65</v>
      </c>
      <c r="AV185" s="252" t="s">
        <v>65</v>
      </c>
      <c r="AW185" s="252" t="s">
        <v>65</v>
      </c>
      <c r="AX185" s="269" t="s">
        <v>64</v>
      </c>
      <c r="AY185" s="252" t="s">
        <v>65</v>
      </c>
      <c r="AZ185" s="252"/>
      <c r="BA185" s="268" t="s">
        <v>65</v>
      </c>
      <c r="BB185" s="252" t="s">
        <v>64</v>
      </c>
      <c r="BC185" s="252"/>
      <c r="BD185" s="269" t="s">
        <v>64</v>
      </c>
      <c r="BE185" s="327" t="s">
        <v>65</v>
      </c>
      <c r="BF185" s="327" t="s">
        <v>65</v>
      </c>
    </row>
    <row r="186" spans="1:58" s="297" customFormat="1" x14ac:dyDescent="0.3">
      <c r="A186" s="304">
        <v>176</v>
      </c>
      <c r="B186" s="248" t="s">
        <v>504</v>
      </c>
      <c r="C186" s="248" t="s">
        <v>505</v>
      </c>
      <c r="D186" s="248" t="s">
        <v>62</v>
      </c>
      <c r="E186" s="290" t="s">
        <v>63</v>
      </c>
      <c r="F186" s="262" t="s">
        <v>64</v>
      </c>
      <c r="G186" s="252" t="s">
        <v>65</v>
      </c>
      <c r="H186" s="250" t="s">
        <v>64</v>
      </c>
      <c r="I186" s="278" t="s">
        <v>64</v>
      </c>
      <c r="J186" s="252" t="s">
        <v>64</v>
      </c>
      <c r="K186" s="252" t="s">
        <v>66</v>
      </c>
      <c r="L186" s="250" t="s">
        <v>65</v>
      </c>
      <c r="M186" s="264" t="s">
        <v>64</v>
      </c>
      <c r="N186" s="252" t="s">
        <v>64</v>
      </c>
      <c r="O186" s="250" t="s">
        <v>65</v>
      </c>
      <c r="P186" s="278" t="s">
        <v>64</v>
      </c>
      <c r="Q186" s="262" t="s">
        <v>64</v>
      </c>
      <c r="R186" s="252" t="s">
        <v>65</v>
      </c>
      <c r="S186" s="252" t="s">
        <v>65</v>
      </c>
      <c r="T186" s="252" t="s">
        <v>67</v>
      </c>
      <c r="U186" s="264" t="s">
        <v>64</v>
      </c>
      <c r="V186" s="252" t="s">
        <v>64</v>
      </c>
      <c r="W186" s="252" t="s">
        <v>64</v>
      </c>
      <c r="X186" s="252" t="s">
        <v>64</v>
      </c>
      <c r="Y186" s="252" t="s">
        <v>65</v>
      </c>
      <c r="Z186" s="278" t="s">
        <v>64</v>
      </c>
      <c r="AA186" s="252" t="s">
        <v>57</v>
      </c>
      <c r="AB186" s="252" t="s">
        <v>64</v>
      </c>
      <c r="AC186" s="252" t="s">
        <v>65</v>
      </c>
      <c r="AD186" s="252" t="s">
        <v>64</v>
      </c>
      <c r="AE186" s="252" t="s">
        <v>65</v>
      </c>
      <c r="AF186" s="252" t="s">
        <v>57</v>
      </c>
      <c r="AG186" s="264" t="s">
        <v>64</v>
      </c>
      <c r="AH186" s="262" t="s">
        <v>64</v>
      </c>
      <c r="AI186" s="252" t="s">
        <v>64</v>
      </c>
      <c r="AJ186" s="268" t="s">
        <v>64</v>
      </c>
      <c r="AK186" s="262" t="s">
        <v>64</v>
      </c>
      <c r="AL186" s="252" t="s">
        <v>64</v>
      </c>
      <c r="AM186" s="252" t="s">
        <v>65</v>
      </c>
      <c r="AN186" s="269" t="s">
        <v>64</v>
      </c>
      <c r="AO186" s="262" t="s">
        <v>64</v>
      </c>
      <c r="AP186" s="252" t="s">
        <v>64</v>
      </c>
      <c r="AQ186" s="252"/>
      <c r="AR186" s="268" t="s">
        <v>64</v>
      </c>
      <c r="AS186" s="262" t="s">
        <v>65</v>
      </c>
      <c r="AT186" s="252" t="s">
        <v>65</v>
      </c>
      <c r="AU186" s="252" t="s">
        <v>65</v>
      </c>
      <c r="AV186" s="252" t="s">
        <v>65</v>
      </c>
      <c r="AW186" s="252" t="s">
        <v>65</v>
      </c>
      <c r="AX186" s="269" t="s">
        <v>65</v>
      </c>
      <c r="AY186" s="262" t="s">
        <v>65</v>
      </c>
      <c r="AZ186" s="252"/>
      <c r="BA186" s="268" t="s">
        <v>65</v>
      </c>
      <c r="BB186" s="262" t="s">
        <v>64</v>
      </c>
      <c r="BC186" s="252"/>
      <c r="BD186" s="269" t="s">
        <v>64</v>
      </c>
      <c r="BE186" s="327" t="s">
        <v>64</v>
      </c>
      <c r="BF186" s="327" t="s">
        <v>65</v>
      </c>
    </row>
    <row r="187" spans="1:58" s="297" customFormat="1" x14ac:dyDescent="0.3">
      <c r="A187" s="304">
        <v>177</v>
      </c>
      <c r="B187" s="248" t="s">
        <v>506</v>
      </c>
      <c r="C187" s="248" t="s">
        <v>507</v>
      </c>
      <c r="D187" s="248" t="s">
        <v>76</v>
      </c>
      <c r="E187" s="290" t="s">
        <v>91</v>
      </c>
      <c r="F187" s="262" t="s">
        <v>64</v>
      </c>
      <c r="G187" s="252" t="s">
        <v>64</v>
      </c>
      <c r="H187" s="250" t="s">
        <v>65</v>
      </c>
      <c r="I187" s="278" t="s">
        <v>64</v>
      </c>
      <c r="J187" s="252" t="s">
        <v>64</v>
      </c>
      <c r="K187" s="252" t="s">
        <v>65</v>
      </c>
      <c r="L187" s="250" t="s">
        <v>65</v>
      </c>
      <c r="M187" s="264" t="s">
        <v>64</v>
      </c>
      <c r="N187" s="252" t="s">
        <v>64</v>
      </c>
      <c r="O187" s="250" t="s">
        <v>65</v>
      </c>
      <c r="P187" s="278" t="s">
        <v>64</v>
      </c>
      <c r="Q187" s="262" t="s">
        <v>64</v>
      </c>
      <c r="R187" s="252" t="s">
        <v>64</v>
      </c>
      <c r="S187" s="252" t="s">
        <v>64</v>
      </c>
      <c r="T187" s="252" t="s">
        <v>68</v>
      </c>
      <c r="U187" s="264" t="s">
        <v>64</v>
      </c>
      <c r="V187" s="252" t="s">
        <v>64</v>
      </c>
      <c r="W187" s="252" t="s">
        <v>64</v>
      </c>
      <c r="X187" s="252" t="s">
        <v>65</v>
      </c>
      <c r="Y187" s="252" t="s">
        <v>65</v>
      </c>
      <c r="Z187" s="278" t="s">
        <v>64</v>
      </c>
      <c r="AA187" s="252" t="s">
        <v>78</v>
      </c>
      <c r="AB187" s="252" t="s">
        <v>64</v>
      </c>
      <c r="AC187" s="252" t="s">
        <v>64</v>
      </c>
      <c r="AD187" s="252" t="s">
        <v>64</v>
      </c>
      <c r="AE187" s="252" t="s">
        <v>64</v>
      </c>
      <c r="AF187" s="252" t="s">
        <v>65</v>
      </c>
      <c r="AG187" s="264" t="s">
        <v>64</v>
      </c>
      <c r="AH187" s="252" t="s">
        <v>64</v>
      </c>
      <c r="AI187" s="252" t="s">
        <v>64</v>
      </c>
      <c r="AJ187" s="268" t="s">
        <v>64</v>
      </c>
      <c r="AK187" s="252" t="s">
        <v>64</v>
      </c>
      <c r="AL187" s="252" t="s">
        <v>64</v>
      </c>
      <c r="AM187" s="252" t="s">
        <v>65</v>
      </c>
      <c r="AN187" s="269" t="s">
        <v>64</v>
      </c>
      <c r="AO187" s="252" t="s">
        <v>64</v>
      </c>
      <c r="AP187" s="252" t="s">
        <v>64</v>
      </c>
      <c r="AQ187" s="252"/>
      <c r="AR187" s="268" t="s">
        <v>64</v>
      </c>
      <c r="AS187" s="252" t="s">
        <v>79</v>
      </c>
      <c r="AT187" s="252" t="s">
        <v>65</v>
      </c>
      <c r="AU187" s="252" t="s">
        <v>65</v>
      </c>
      <c r="AV187" s="252" t="s">
        <v>65</v>
      </c>
      <c r="AW187" s="252" t="s">
        <v>65</v>
      </c>
      <c r="AX187" s="269" t="s">
        <v>64</v>
      </c>
      <c r="AY187" s="252" t="s">
        <v>65</v>
      </c>
      <c r="AZ187" s="252"/>
      <c r="BA187" s="268" t="s">
        <v>65</v>
      </c>
      <c r="BB187" s="252" t="s">
        <v>64</v>
      </c>
      <c r="BC187" s="252"/>
      <c r="BD187" s="269" t="s">
        <v>64</v>
      </c>
      <c r="BE187" s="327" t="s">
        <v>65</v>
      </c>
      <c r="BF187" s="327" t="s">
        <v>65</v>
      </c>
    </row>
    <row r="188" spans="1:58" s="297" customFormat="1" x14ac:dyDescent="0.3">
      <c r="A188" s="309">
        <v>178</v>
      </c>
      <c r="B188" s="311" t="str">
        <f>SUBSTITUTE("Trinidad and Tobago","and","&amp;")</f>
        <v>Trinidad &amp; Tobago</v>
      </c>
      <c r="C188" s="311" t="s">
        <v>508</v>
      </c>
      <c r="D188" s="311" t="s">
        <v>93</v>
      </c>
      <c r="E188" s="312" t="s">
        <v>94</v>
      </c>
      <c r="F188" s="262" t="s">
        <v>64</v>
      </c>
      <c r="G188" s="252" t="s">
        <v>65</v>
      </c>
      <c r="H188" s="250" t="s">
        <v>65</v>
      </c>
      <c r="I188" s="278" t="s">
        <v>64</v>
      </c>
      <c r="J188" s="252" t="s">
        <v>64</v>
      </c>
      <c r="K188" s="252" t="s">
        <v>65</v>
      </c>
      <c r="L188" s="250" t="s">
        <v>65</v>
      </c>
      <c r="M188" s="264" t="s">
        <v>64</v>
      </c>
      <c r="N188" s="252" t="s">
        <v>64</v>
      </c>
      <c r="O188" s="250" t="s">
        <v>65</v>
      </c>
      <c r="P188" s="278" t="s">
        <v>64</v>
      </c>
      <c r="Q188" s="252" t="s">
        <v>64</v>
      </c>
      <c r="R188" s="252" t="s">
        <v>64</v>
      </c>
      <c r="S188" s="252" t="s">
        <v>65</v>
      </c>
      <c r="T188" s="252" t="s">
        <v>67</v>
      </c>
      <c r="U188" s="264" t="s">
        <v>64</v>
      </c>
      <c r="V188" s="252" t="s">
        <v>64</v>
      </c>
      <c r="W188" s="252" t="s">
        <v>64</v>
      </c>
      <c r="X188" s="252" t="s">
        <v>65</v>
      </c>
      <c r="Y188" s="252" t="s">
        <v>65</v>
      </c>
      <c r="Z188" s="278" t="s">
        <v>64</v>
      </c>
      <c r="AA188" s="252" t="s">
        <v>78</v>
      </c>
      <c r="AB188" s="252" t="s">
        <v>65</v>
      </c>
      <c r="AC188" s="252" t="s">
        <v>65</v>
      </c>
      <c r="AD188" s="252" t="s">
        <v>64</v>
      </c>
      <c r="AE188" s="252" t="s">
        <v>64</v>
      </c>
      <c r="AF188" s="252" t="s">
        <v>64</v>
      </c>
      <c r="AG188" s="264" t="s">
        <v>64</v>
      </c>
      <c r="AH188" s="262" t="s">
        <v>64</v>
      </c>
      <c r="AI188" s="252" t="s">
        <v>65</v>
      </c>
      <c r="AJ188" s="268" t="s">
        <v>64</v>
      </c>
      <c r="AK188" s="262" t="s">
        <v>64</v>
      </c>
      <c r="AL188" s="252" t="s">
        <v>64</v>
      </c>
      <c r="AM188" s="252"/>
      <c r="AN188" s="269" t="s">
        <v>64</v>
      </c>
      <c r="AO188" s="262" t="s">
        <v>64</v>
      </c>
      <c r="AP188" s="252" t="s">
        <v>65</v>
      </c>
      <c r="AQ188" s="252"/>
      <c r="AR188" s="268" t="s">
        <v>64</v>
      </c>
      <c r="AS188" s="262" t="s">
        <v>64</v>
      </c>
      <c r="AT188" s="252" t="s">
        <v>65</v>
      </c>
      <c r="AU188" s="252" t="s">
        <v>64</v>
      </c>
      <c r="AV188" s="252" t="s">
        <v>65</v>
      </c>
      <c r="AW188" s="252" t="s">
        <v>64</v>
      </c>
      <c r="AX188" s="269" t="s">
        <v>64</v>
      </c>
      <c r="AY188" s="262" t="s">
        <v>65</v>
      </c>
      <c r="AZ188" s="252"/>
      <c r="BA188" s="268" t="s">
        <v>64</v>
      </c>
      <c r="BB188" s="262" t="s">
        <v>65</v>
      </c>
      <c r="BC188" s="252"/>
      <c r="BD188" s="269" t="s">
        <v>64</v>
      </c>
      <c r="BE188" s="327" t="s">
        <v>65</v>
      </c>
      <c r="BF188" s="327" t="s">
        <v>65</v>
      </c>
    </row>
    <row r="189" spans="1:58" s="297" customFormat="1" x14ac:dyDescent="0.3">
      <c r="A189" s="304">
        <v>179</v>
      </c>
      <c r="B189" s="248" t="s">
        <v>509</v>
      </c>
      <c r="C189" s="248" t="s">
        <v>510</v>
      </c>
      <c r="D189" s="248" t="s">
        <v>76</v>
      </c>
      <c r="E189" s="290" t="s">
        <v>77</v>
      </c>
      <c r="F189" s="262" t="s">
        <v>64</v>
      </c>
      <c r="G189" s="252" t="s">
        <v>65</v>
      </c>
      <c r="H189" s="250" t="s">
        <v>65</v>
      </c>
      <c r="I189" s="278" t="s">
        <v>64</v>
      </c>
      <c r="J189" s="252" t="s">
        <v>64</v>
      </c>
      <c r="K189" s="252" t="s">
        <v>66</v>
      </c>
      <c r="L189" s="250" t="s">
        <v>65</v>
      </c>
      <c r="M189" s="264" t="s">
        <v>64</v>
      </c>
      <c r="N189" s="252" t="s">
        <v>64</v>
      </c>
      <c r="O189" s="250" t="s">
        <v>65</v>
      </c>
      <c r="P189" s="278" t="s">
        <v>64</v>
      </c>
      <c r="Q189" s="262" t="s">
        <v>64</v>
      </c>
      <c r="R189" s="252" t="s">
        <v>64</v>
      </c>
      <c r="S189" s="252" t="s">
        <v>64</v>
      </c>
      <c r="T189" s="252" t="s">
        <v>68</v>
      </c>
      <c r="U189" s="264" t="s">
        <v>64</v>
      </c>
      <c r="V189" s="252" t="s">
        <v>64</v>
      </c>
      <c r="W189" s="252" t="s">
        <v>64</v>
      </c>
      <c r="X189" s="252" t="s">
        <v>65</v>
      </c>
      <c r="Y189" s="252" t="s">
        <v>65</v>
      </c>
      <c r="Z189" s="278" t="s">
        <v>64</v>
      </c>
      <c r="AA189" s="252" t="s">
        <v>78</v>
      </c>
      <c r="AB189" s="252" t="s">
        <v>65</v>
      </c>
      <c r="AC189" s="252" t="s">
        <v>65</v>
      </c>
      <c r="AD189" s="252" t="s">
        <v>65</v>
      </c>
      <c r="AE189" s="252" t="s">
        <v>64</v>
      </c>
      <c r="AF189" s="252" t="s">
        <v>65</v>
      </c>
      <c r="AG189" s="264" t="s">
        <v>65</v>
      </c>
      <c r="AH189" s="252" t="s">
        <v>64</v>
      </c>
      <c r="AI189" s="252" t="s">
        <v>65</v>
      </c>
      <c r="AJ189" s="268" t="s">
        <v>64</v>
      </c>
      <c r="AK189" s="252" t="s">
        <v>64</v>
      </c>
      <c r="AL189" s="252" t="s">
        <v>64</v>
      </c>
      <c r="AM189" s="252" t="s">
        <v>65</v>
      </c>
      <c r="AN189" s="269" t="s">
        <v>64</v>
      </c>
      <c r="AO189" s="252" t="s">
        <v>64</v>
      </c>
      <c r="AP189" s="252" t="s">
        <v>65</v>
      </c>
      <c r="AQ189" s="252" t="s">
        <v>68</v>
      </c>
      <c r="AR189" s="268" t="s">
        <v>64</v>
      </c>
      <c r="AS189" s="252" t="s">
        <v>65</v>
      </c>
      <c r="AT189" s="252" t="s">
        <v>79</v>
      </c>
      <c r="AU189" s="252" t="s">
        <v>65</v>
      </c>
      <c r="AV189" s="252" t="s">
        <v>65</v>
      </c>
      <c r="AW189" s="252" t="s">
        <v>65</v>
      </c>
      <c r="AX189" s="269" t="s">
        <v>64</v>
      </c>
      <c r="AY189" s="252" t="s">
        <v>65</v>
      </c>
      <c r="AZ189" s="252"/>
      <c r="BA189" s="268" t="s">
        <v>65</v>
      </c>
      <c r="BB189" s="252" t="s">
        <v>64</v>
      </c>
      <c r="BC189" s="252"/>
      <c r="BD189" s="269" t="s">
        <v>64</v>
      </c>
      <c r="BE189" s="327" t="s">
        <v>65</v>
      </c>
      <c r="BF189" s="327" t="s">
        <v>65</v>
      </c>
    </row>
    <row r="190" spans="1:58" s="297" customFormat="1" x14ac:dyDescent="0.3">
      <c r="A190" s="304">
        <v>180</v>
      </c>
      <c r="B190" s="248" t="s">
        <v>511</v>
      </c>
      <c r="C190" s="248" t="s">
        <v>512</v>
      </c>
      <c r="D190" s="248" t="s">
        <v>62</v>
      </c>
      <c r="E190" s="290" t="s">
        <v>97</v>
      </c>
      <c r="F190" s="262" t="s">
        <v>64</v>
      </c>
      <c r="G190" s="252" t="s">
        <v>64</v>
      </c>
      <c r="H190" s="250" t="s">
        <v>65</v>
      </c>
      <c r="I190" s="278" t="s">
        <v>64</v>
      </c>
      <c r="J190" s="252" t="s">
        <v>64</v>
      </c>
      <c r="K190" s="252" t="s">
        <v>65</v>
      </c>
      <c r="L190" s="250" t="s">
        <v>64</v>
      </c>
      <c r="M190" s="264" t="s">
        <v>64</v>
      </c>
      <c r="N190" s="252" t="s">
        <v>64</v>
      </c>
      <c r="O190" s="250" t="s">
        <v>65</v>
      </c>
      <c r="P190" s="278" t="s">
        <v>64</v>
      </c>
      <c r="Q190" s="266" t="s">
        <v>64</v>
      </c>
      <c r="R190" s="251" t="s">
        <v>65</v>
      </c>
      <c r="S190" s="251" t="s">
        <v>64</v>
      </c>
      <c r="T190" s="251" t="s">
        <v>68</v>
      </c>
      <c r="U190" s="264" t="s">
        <v>64</v>
      </c>
      <c r="V190" s="252" t="s">
        <v>64</v>
      </c>
      <c r="W190" s="252" t="s">
        <v>64</v>
      </c>
      <c r="X190" s="252" t="s">
        <v>65</v>
      </c>
      <c r="Y190" s="252" t="s">
        <v>65</v>
      </c>
      <c r="Z190" s="278" t="s">
        <v>64</v>
      </c>
      <c r="AA190" s="252" t="s">
        <v>78</v>
      </c>
      <c r="AB190" s="252" t="s">
        <v>64</v>
      </c>
      <c r="AC190" s="252" t="s">
        <v>65</v>
      </c>
      <c r="AD190" s="252" t="s">
        <v>64</v>
      </c>
      <c r="AE190" s="252" t="s">
        <v>64</v>
      </c>
      <c r="AF190" s="252" t="s">
        <v>65</v>
      </c>
      <c r="AG190" s="264" t="s">
        <v>64</v>
      </c>
      <c r="AH190" s="262" t="s">
        <v>64</v>
      </c>
      <c r="AI190" s="250" t="s">
        <v>65</v>
      </c>
      <c r="AJ190" s="268" t="s">
        <v>64</v>
      </c>
      <c r="AK190" s="262" t="s">
        <v>64</v>
      </c>
      <c r="AL190" s="252" t="s">
        <v>64</v>
      </c>
      <c r="AM190" s="252" t="s">
        <v>65</v>
      </c>
      <c r="AN190" s="269" t="s">
        <v>64</v>
      </c>
      <c r="AO190" s="262" t="s">
        <v>64</v>
      </c>
      <c r="AP190" s="252" t="s">
        <v>64</v>
      </c>
      <c r="AQ190" s="252" t="s">
        <v>68</v>
      </c>
      <c r="AR190" s="268" t="s">
        <v>64</v>
      </c>
      <c r="AS190" s="262" t="s">
        <v>513</v>
      </c>
      <c r="AT190" s="252" t="s">
        <v>65</v>
      </c>
      <c r="AU190" s="252" t="s">
        <v>65</v>
      </c>
      <c r="AV190" s="252" t="s">
        <v>65</v>
      </c>
      <c r="AW190" s="252" t="s">
        <v>65</v>
      </c>
      <c r="AX190" s="269" t="s">
        <v>64</v>
      </c>
      <c r="AY190" s="262" t="s">
        <v>513</v>
      </c>
      <c r="AZ190" s="252"/>
      <c r="BA190" s="268" t="s">
        <v>64</v>
      </c>
      <c r="BB190" s="262" t="s">
        <v>64</v>
      </c>
      <c r="BC190" s="252"/>
      <c r="BD190" s="269" t="s">
        <v>64</v>
      </c>
      <c r="BE190" s="327" t="s">
        <v>65</v>
      </c>
      <c r="BF190" s="327" t="s">
        <v>65</v>
      </c>
    </row>
    <row r="191" spans="1:58" s="297" customFormat="1" x14ac:dyDescent="0.3">
      <c r="A191" s="304">
        <v>181</v>
      </c>
      <c r="B191" s="248" t="s">
        <v>514</v>
      </c>
      <c r="C191" s="248" t="s">
        <v>515</v>
      </c>
      <c r="D191" s="248" t="s">
        <v>62</v>
      </c>
      <c r="E191" s="290" t="s">
        <v>105</v>
      </c>
      <c r="F191" s="262" t="s">
        <v>64</v>
      </c>
      <c r="G191" s="252" t="s">
        <v>64</v>
      </c>
      <c r="H191" s="250" t="s">
        <v>65</v>
      </c>
      <c r="I191" s="278" t="s">
        <v>64</v>
      </c>
      <c r="J191" s="252" t="s">
        <v>64</v>
      </c>
      <c r="K191" s="252" t="s">
        <v>64</v>
      </c>
      <c r="L191" s="250" t="s">
        <v>65</v>
      </c>
      <c r="M191" s="264" t="s">
        <v>64</v>
      </c>
      <c r="N191" s="252" t="s">
        <v>64</v>
      </c>
      <c r="O191" s="250" t="s">
        <v>64</v>
      </c>
      <c r="P191" s="278" t="s">
        <v>64</v>
      </c>
      <c r="Q191" s="262" t="s">
        <v>64</v>
      </c>
      <c r="R191" s="252" t="s">
        <v>64</v>
      </c>
      <c r="S191" s="252" t="s">
        <v>65</v>
      </c>
      <c r="T191" s="252" t="s">
        <v>68</v>
      </c>
      <c r="U191" s="264" t="s">
        <v>64</v>
      </c>
      <c r="V191" s="252" t="s">
        <v>64</v>
      </c>
      <c r="W191" s="252" t="s">
        <v>64</v>
      </c>
      <c r="X191" s="252" t="s">
        <v>64</v>
      </c>
      <c r="Y191" s="252" t="s">
        <v>65</v>
      </c>
      <c r="Z191" s="278" t="s">
        <v>64</v>
      </c>
      <c r="AA191" s="252" t="s">
        <v>57</v>
      </c>
      <c r="AB191" s="252" t="s">
        <v>64</v>
      </c>
      <c r="AC191" s="252" t="s">
        <v>64</v>
      </c>
      <c r="AD191" s="252" t="s">
        <v>64</v>
      </c>
      <c r="AE191" s="252" t="s">
        <v>64</v>
      </c>
      <c r="AF191" s="252" t="s">
        <v>57</v>
      </c>
      <c r="AG191" s="264" t="s">
        <v>64</v>
      </c>
      <c r="AH191" s="262" t="s">
        <v>64</v>
      </c>
      <c r="AI191" s="252" t="s">
        <v>64</v>
      </c>
      <c r="AJ191" s="268" t="s">
        <v>64</v>
      </c>
      <c r="AK191" s="262" t="s">
        <v>65</v>
      </c>
      <c r="AL191" s="252" t="s">
        <v>65</v>
      </c>
      <c r="AM191" s="252" t="s">
        <v>65</v>
      </c>
      <c r="AN191" s="269" t="s">
        <v>64</v>
      </c>
      <c r="AO191" s="262" t="s">
        <v>64</v>
      </c>
      <c r="AP191" s="252" t="s">
        <v>65</v>
      </c>
      <c r="AQ191" s="252"/>
      <c r="AR191" s="268" t="s">
        <v>64</v>
      </c>
      <c r="AS191" s="262" t="s">
        <v>73</v>
      </c>
      <c r="AT191" s="252" t="s">
        <v>64</v>
      </c>
      <c r="AU191" s="252" t="s">
        <v>64</v>
      </c>
      <c r="AV191" s="252" t="s">
        <v>65</v>
      </c>
      <c r="AW191" s="252" t="s">
        <v>65</v>
      </c>
      <c r="AX191" s="269" t="s">
        <v>64</v>
      </c>
      <c r="AY191" s="262" t="s">
        <v>65</v>
      </c>
      <c r="AZ191" s="252"/>
      <c r="BA191" s="268" t="s">
        <v>65</v>
      </c>
      <c r="BB191" s="262" t="s">
        <v>64</v>
      </c>
      <c r="BC191" s="252"/>
      <c r="BD191" s="269" t="s">
        <v>64</v>
      </c>
      <c r="BE191" s="327" t="s">
        <v>65</v>
      </c>
      <c r="BF191" s="327" t="s">
        <v>65</v>
      </c>
    </row>
    <row r="192" spans="1:58" s="297" customFormat="1" x14ac:dyDescent="0.3">
      <c r="A192" s="304">
        <v>182</v>
      </c>
      <c r="B192" s="253" t="str">
        <f>SUBSTITUTE("Turks and Caicos","and","&amp;")</f>
        <v>Turks &amp; Caicos</v>
      </c>
      <c r="C192" s="253" t="s">
        <v>516</v>
      </c>
      <c r="D192" s="253" t="s">
        <v>93</v>
      </c>
      <c r="E192" s="305" t="s">
        <v>94</v>
      </c>
      <c r="F192" s="262" t="s">
        <v>64</v>
      </c>
      <c r="G192" s="252" t="s">
        <v>65</v>
      </c>
      <c r="H192" s="250" t="s">
        <v>65</v>
      </c>
      <c r="I192" s="278" t="s">
        <v>64</v>
      </c>
      <c r="J192" s="252" t="s">
        <v>64</v>
      </c>
      <c r="K192" s="252" t="s">
        <v>65</v>
      </c>
      <c r="L192" s="250" t="s">
        <v>65</v>
      </c>
      <c r="M192" s="264" t="s">
        <v>64</v>
      </c>
      <c r="N192" s="252" t="s">
        <v>64</v>
      </c>
      <c r="O192" s="250" t="s">
        <v>65</v>
      </c>
      <c r="P192" s="278" t="s">
        <v>64</v>
      </c>
      <c r="Q192" s="262" t="s">
        <v>64</v>
      </c>
      <c r="R192" s="252" t="s">
        <v>64</v>
      </c>
      <c r="S192" s="252" t="s">
        <v>65</v>
      </c>
      <c r="T192" s="252" t="s">
        <v>68</v>
      </c>
      <c r="U192" s="264" t="s">
        <v>64</v>
      </c>
      <c r="V192" s="252" t="s">
        <v>64</v>
      </c>
      <c r="W192" s="252" t="s">
        <v>64</v>
      </c>
      <c r="X192" s="252" t="s">
        <v>65</v>
      </c>
      <c r="Y192" s="252" t="s">
        <v>65</v>
      </c>
      <c r="Z192" s="278" t="s">
        <v>64</v>
      </c>
      <c r="AA192" s="252" t="s">
        <v>78</v>
      </c>
      <c r="AB192" s="252" t="s">
        <v>65</v>
      </c>
      <c r="AC192" s="252" t="s">
        <v>65</v>
      </c>
      <c r="AD192" s="252" t="s">
        <v>64</v>
      </c>
      <c r="AE192" s="252" t="s">
        <v>64</v>
      </c>
      <c r="AF192" s="252" t="s">
        <v>65</v>
      </c>
      <c r="AG192" s="264" t="s">
        <v>64</v>
      </c>
      <c r="AH192" s="262" t="s">
        <v>64</v>
      </c>
      <c r="AI192" s="252" t="s">
        <v>65</v>
      </c>
      <c r="AJ192" s="268" t="s">
        <v>64</v>
      </c>
      <c r="AK192" s="262" t="s">
        <v>64</v>
      </c>
      <c r="AL192" s="252" t="s">
        <v>64</v>
      </c>
      <c r="AM192" s="252" t="s">
        <v>65</v>
      </c>
      <c r="AN192" s="269" t="s">
        <v>64</v>
      </c>
      <c r="AO192" s="262" t="s">
        <v>64</v>
      </c>
      <c r="AP192" s="252" t="s">
        <v>65</v>
      </c>
      <c r="AQ192" s="252"/>
      <c r="AR192" s="268" t="s">
        <v>64</v>
      </c>
      <c r="AS192" s="262" t="s">
        <v>64</v>
      </c>
      <c r="AT192" s="252" t="s">
        <v>65</v>
      </c>
      <c r="AU192" s="252" t="s">
        <v>64</v>
      </c>
      <c r="AV192" s="252" t="s">
        <v>65</v>
      </c>
      <c r="AW192" s="252" t="s">
        <v>64</v>
      </c>
      <c r="AX192" s="269" t="s">
        <v>64</v>
      </c>
      <c r="AY192" s="262" t="s">
        <v>65</v>
      </c>
      <c r="AZ192" s="252"/>
      <c r="BA192" s="268" t="s">
        <v>65</v>
      </c>
      <c r="BB192" s="262" t="s">
        <v>65</v>
      </c>
      <c r="BC192" s="252"/>
      <c r="BD192" s="269" t="s">
        <v>65</v>
      </c>
      <c r="BE192" s="327" t="s">
        <v>65</v>
      </c>
      <c r="BF192" s="327" t="s">
        <v>65</v>
      </c>
    </row>
    <row r="193" spans="1:58" s="297" customFormat="1" x14ac:dyDescent="0.3">
      <c r="A193" s="304">
        <v>183</v>
      </c>
      <c r="B193" s="248" t="s">
        <v>517</v>
      </c>
      <c r="C193" s="248" t="s">
        <v>518</v>
      </c>
      <c r="D193" s="248" t="s">
        <v>76</v>
      </c>
      <c r="E193" s="290" t="s">
        <v>91</v>
      </c>
      <c r="F193" s="262" t="s">
        <v>64</v>
      </c>
      <c r="G193" s="252" t="s">
        <v>64</v>
      </c>
      <c r="H193" s="250" t="s">
        <v>65</v>
      </c>
      <c r="I193" s="278" t="s">
        <v>64</v>
      </c>
      <c r="J193" s="252" t="s">
        <v>64</v>
      </c>
      <c r="K193" s="252" t="s">
        <v>65</v>
      </c>
      <c r="L193" s="250" t="s">
        <v>65</v>
      </c>
      <c r="M193" s="264" t="s">
        <v>64</v>
      </c>
      <c r="N193" s="252" t="s">
        <v>64</v>
      </c>
      <c r="O193" s="250" t="s">
        <v>65</v>
      </c>
      <c r="P193" s="278" t="s">
        <v>64</v>
      </c>
      <c r="Q193" s="262" t="s">
        <v>64</v>
      </c>
      <c r="R193" s="252" t="s">
        <v>64</v>
      </c>
      <c r="S193" s="252" t="s">
        <v>64</v>
      </c>
      <c r="T193" s="252" t="s">
        <v>68</v>
      </c>
      <c r="U193" s="264" t="s">
        <v>64</v>
      </c>
      <c r="V193" s="252" t="s">
        <v>64</v>
      </c>
      <c r="W193" s="252" t="s">
        <v>64</v>
      </c>
      <c r="X193" s="252" t="s">
        <v>65</v>
      </c>
      <c r="Y193" s="252" t="s">
        <v>65</v>
      </c>
      <c r="Z193" s="278" t="s">
        <v>64</v>
      </c>
      <c r="AA193" s="252" t="s">
        <v>78</v>
      </c>
      <c r="AB193" s="252" t="s">
        <v>64</v>
      </c>
      <c r="AC193" s="252" t="s">
        <v>64</v>
      </c>
      <c r="AD193" s="252" t="s">
        <v>64</v>
      </c>
      <c r="AE193" s="252" t="s">
        <v>64</v>
      </c>
      <c r="AF193" s="252" t="s">
        <v>65</v>
      </c>
      <c r="AG193" s="264" t="s">
        <v>64</v>
      </c>
      <c r="AH193" s="252" t="s">
        <v>64</v>
      </c>
      <c r="AI193" s="252" t="s">
        <v>64</v>
      </c>
      <c r="AJ193" s="268" t="s">
        <v>64</v>
      </c>
      <c r="AK193" s="252" t="s">
        <v>64</v>
      </c>
      <c r="AL193" s="252" t="s">
        <v>64</v>
      </c>
      <c r="AM193" s="252" t="s">
        <v>65</v>
      </c>
      <c r="AN193" s="269" t="s">
        <v>64</v>
      </c>
      <c r="AO193" s="252" t="s">
        <v>64</v>
      </c>
      <c r="AP193" s="252" t="s">
        <v>64</v>
      </c>
      <c r="AQ193" s="252"/>
      <c r="AR193" s="268" t="s">
        <v>64</v>
      </c>
      <c r="AS193" s="252" t="s">
        <v>79</v>
      </c>
      <c r="AT193" s="252" t="s">
        <v>65</v>
      </c>
      <c r="AU193" s="252" t="s">
        <v>65</v>
      </c>
      <c r="AV193" s="252" t="s">
        <v>65</v>
      </c>
      <c r="AW193" s="252" t="s">
        <v>65</v>
      </c>
      <c r="AX193" s="269" t="s">
        <v>64</v>
      </c>
      <c r="AY193" s="252" t="s">
        <v>65</v>
      </c>
      <c r="AZ193" s="252"/>
      <c r="BA193" s="268" t="s">
        <v>65</v>
      </c>
      <c r="BB193" s="252" t="s">
        <v>64</v>
      </c>
      <c r="BC193" s="252"/>
      <c r="BD193" s="269" t="s">
        <v>64</v>
      </c>
      <c r="BE193" s="327" t="s">
        <v>65</v>
      </c>
      <c r="BF193" s="327" t="s">
        <v>65</v>
      </c>
    </row>
    <row r="194" spans="1:58" s="297" customFormat="1" x14ac:dyDescent="0.3">
      <c r="A194" s="304">
        <v>184</v>
      </c>
      <c r="B194" s="248" t="s">
        <v>519</v>
      </c>
      <c r="C194" s="248" t="s">
        <v>520</v>
      </c>
      <c r="D194" s="248" t="s">
        <v>71</v>
      </c>
      <c r="E194" s="290" t="s">
        <v>72</v>
      </c>
      <c r="F194" s="262" t="s">
        <v>64</v>
      </c>
      <c r="G194" s="252" t="s">
        <v>64</v>
      </c>
      <c r="H194" s="250" t="s">
        <v>65</v>
      </c>
      <c r="I194" s="278" t="s">
        <v>64</v>
      </c>
      <c r="J194" s="252" t="s">
        <v>64</v>
      </c>
      <c r="K194" s="252" t="s">
        <v>64</v>
      </c>
      <c r="L194" s="250" t="s">
        <v>65</v>
      </c>
      <c r="M194" s="264" t="s">
        <v>64</v>
      </c>
      <c r="N194" s="252" t="s">
        <v>64</v>
      </c>
      <c r="O194" s="250" t="s">
        <v>64</v>
      </c>
      <c r="P194" s="278" t="s">
        <v>64</v>
      </c>
      <c r="Q194" s="262" t="s">
        <v>64</v>
      </c>
      <c r="R194" s="252" t="s">
        <v>64</v>
      </c>
      <c r="S194" s="252" t="s">
        <v>65</v>
      </c>
      <c r="T194" s="252" t="s">
        <v>68</v>
      </c>
      <c r="U194" s="264" t="s">
        <v>64</v>
      </c>
      <c r="V194" s="252" t="s">
        <v>64</v>
      </c>
      <c r="W194" s="252" t="s">
        <v>64</v>
      </c>
      <c r="X194" s="252" t="s">
        <v>64</v>
      </c>
      <c r="Y194" s="252" t="s">
        <v>65</v>
      </c>
      <c r="Z194" s="278" t="s">
        <v>64</v>
      </c>
      <c r="AA194" s="252" t="s">
        <v>57</v>
      </c>
      <c r="AB194" s="252" t="s">
        <v>64</v>
      </c>
      <c r="AC194" s="252" t="s">
        <v>64</v>
      </c>
      <c r="AD194" s="252" t="s">
        <v>64</v>
      </c>
      <c r="AE194" s="252" t="s">
        <v>64</v>
      </c>
      <c r="AF194" s="252" t="s">
        <v>57</v>
      </c>
      <c r="AG194" s="264" t="s">
        <v>64</v>
      </c>
      <c r="AH194" s="262" t="s">
        <v>64</v>
      </c>
      <c r="AI194" s="252" t="s">
        <v>64</v>
      </c>
      <c r="AJ194" s="268" t="s">
        <v>64</v>
      </c>
      <c r="AK194" s="262" t="s">
        <v>64</v>
      </c>
      <c r="AL194" s="252" t="s">
        <v>64</v>
      </c>
      <c r="AM194" s="252" t="s">
        <v>65</v>
      </c>
      <c r="AN194" s="269" t="s">
        <v>64</v>
      </c>
      <c r="AO194" s="262" t="s">
        <v>64</v>
      </c>
      <c r="AP194" s="252" t="s">
        <v>65</v>
      </c>
      <c r="AQ194" s="252"/>
      <c r="AR194" s="268" t="s">
        <v>64</v>
      </c>
      <c r="AS194" s="262" t="s">
        <v>73</v>
      </c>
      <c r="AT194" s="252" t="s">
        <v>64</v>
      </c>
      <c r="AU194" s="252" t="s">
        <v>64</v>
      </c>
      <c r="AV194" s="252" t="s">
        <v>65</v>
      </c>
      <c r="AW194" s="252" t="s">
        <v>65</v>
      </c>
      <c r="AX194" s="269" t="s">
        <v>64</v>
      </c>
      <c r="AY194" s="262" t="s">
        <v>65</v>
      </c>
      <c r="AZ194" s="252"/>
      <c r="BA194" s="268" t="s">
        <v>65</v>
      </c>
      <c r="BB194" s="262" t="s">
        <v>64</v>
      </c>
      <c r="BC194" s="252"/>
      <c r="BD194" s="269" t="s">
        <v>64</v>
      </c>
      <c r="BE194" s="327" t="s">
        <v>64</v>
      </c>
      <c r="BF194" s="327" t="s">
        <v>65</v>
      </c>
    </row>
    <row r="195" spans="1:58" s="297" customFormat="1" x14ac:dyDescent="0.3">
      <c r="A195" s="304">
        <v>185</v>
      </c>
      <c r="B195" s="248" t="s">
        <v>521</v>
      </c>
      <c r="C195" s="248" t="s">
        <v>522</v>
      </c>
      <c r="D195" s="248" t="s">
        <v>126</v>
      </c>
      <c r="E195" s="290" t="s">
        <v>77</v>
      </c>
      <c r="F195" s="262" t="s">
        <v>64</v>
      </c>
      <c r="G195" s="252" t="s">
        <v>65</v>
      </c>
      <c r="H195" s="250" t="s">
        <v>65</v>
      </c>
      <c r="I195" s="278" t="s">
        <v>64</v>
      </c>
      <c r="J195" s="252" t="s">
        <v>64</v>
      </c>
      <c r="K195" s="252" t="s">
        <v>66</v>
      </c>
      <c r="L195" s="250" t="s">
        <v>65</v>
      </c>
      <c r="M195" s="264" t="s">
        <v>64</v>
      </c>
      <c r="N195" s="252" t="s">
        <v>64</v>
      </c>
      <c r="O195" s="250" t="s">
        <v>65</v>
      </c>
      <c r="P195" s="278" t="s">
        <v>64</v>
      </c>
      <c r="Q195" s="262" t="s">
        <v>64</v>
      </c>
      <c r="R195" s="252" t="s">
        <v>64</v>
      </c>
      <c r="S195" s="252" t="s">
        <v>64</v>
      </c>
      <c r="T195" s="252" t="s">
        <v>68</v>
      </c>
      <c r="U195" s="264" t="s">
        <v>64</v>
      </c>
      <c r="V195" s="252" t="s">
        <v>64</v>
      </c>
      <c r="W195" s="252" t="s">
        <v>64</v>
      </c>
      <c r="X195" s="252" t="s">
        <v>65</v>
      </c>
      <c r="Y195" s="252" t="s">
        <v>65</v>
      </c>
      <c r="Z195" s="278" t="s">
        <v>64</v>
      </c>
      <c r="AA195" s="252" t="s">
        <v>78</v>
      </c>
      <c r="AB195" s="252" t="s">
        <v>65</v>
      </c>
      <c r="AC195" s="252" t="s">
        <v>65</v>
      </c>
      <c r="AD195" s="252" t="s">
        <v>65</v>
      </c>
      <c r="AE195" s="252" t="s">
        <v>64</v>
      </c>
      <c r="AF195" s="252" t="s">
        <v>65</v>
      </c>
      <c r="AG195" s="264" t="s">
        <v>65</v>
      </c>
      <c r="AH195" s="252" t="s">
        <v>64</v>
      </c>
      <c r="AI195" s="252" t="s">
        <v>65</v>
      </c>
      <c r="AJ195" s="268" t="s">
        <v>64</v>
      </c>
      <c r="AK195" s="252" t="s">
        <v>64</v>
      </c>
      <c r="AL195" s="252" t="s">
        <v>64</v>
      </c>
      <c r="AM195" s="252" t="s">
        <v>65</v>
      </c>
      <c r="AN195" s="269" t="s">
        <v>64</v>
      </c>
      <c r="AO195" s="252" t="s">
        <v>64</v>
      </c>
      <c r="AP195" s="252" t="s">
        <v>65</v>
      </c>
      <c r="AQ195" s="252" t="s">
        <v>68</v>
      </c>
      <c r="AR195" s="268" t="s">
        <v>64</v>
      </c>
      <c r="AS195" s="252" t="s">
        <v>65</v>
      </c>
      <c r="AT195" s="252" t="s">
        <v>79</v>
      </c>
      <c r="AU195" s="252" t="s">
        <v>65</v>
      </c>
      <c r="AV195" s="252" t="s">
        <v>65</v>
      </c>
      <c r="AW195" s="252" t="s">
        <v>65</v>
      </c>
      <c r="AX195" s="269" t="s">
        <v>64</v>
      </c>
      <c r="AY195" s="252" t="s">
        <v>65</v>
      </c>
      <c r="AZ195" s="252"/>
      <c r="BA195" s="268" t="s">
        <v>65</v>
      </c>
      <c r="BB195" s="252" t="s">
        <v>64</v>
      </c>
      <c r="BC195" s="252"/>
      <c r="BD195" s="269" t="s">
        <v>64</v>
      </c>
      <c r="BE195" s="327" t="s">
        <v>65</v>
      </c>
      <c r="BF195" s="327" t="s">
        <v>65</v>
      </c>
    </row>
    <row r="196" spans="1:58" s="297" customFormat="1" x14ac:dyDescent="0.3">
      <c r="A196" s="304">
        <v>186</v>
      </c>
      <c r="B196" s="248" t="s">
        <v>523</v>
      </c>
      <c r="C196" s="248" t="s">
        <v>524</v>
      </c>
      <c r="D196" s="248" t="s">
        <v>71</v>
      </c>
      <c r="E196" s="290" t="s">
        <v>139</v>
      </c>
      <c r="F196" s="262" t="s">
        <v>64</v>
      </c>
      <c r="G196" s="252" t="s">
        <v>64</v>
      </c>
      <c r="H196" s="250" t="s">
        <v>64</v>
      </c>
      <c r="I196" s="278" t="s">
        <v>64</v>
      </c>
      <c r="J196" s="252" t="s">
        <v>64</v>
      </c>
      <c r="K196" s="252" t="s">
        <v>64</v>
      </c>
      <c r="L196" s="250" t="s">
        <v>64</v>
      </c>
      <c r="M196" s="264" t="s">
        <v>64</v>
      </c>
      <c r="N196" s="252" t="s">
        <v>64</v>
      </c>
      <c r="O196" s="250" t="s">
        <v>65</v>
      </c>
      <c r="P196" s="278" t="s">
        <v>64</v>
      </c>
      <c r="Q196" s="266" t="s">
        <v>64</v>
      </c>
      <c r="R196" s="251" t="s">
        <v>64</v>
      </c>
      <c r="S196" s="251" t="s">
        <v>65</v>
      </c>
      <c r="T196" s="251" t="s">
        <v>67</v>
      </c>
      <c r="U196" s="264" t="s">
        <v>64</v>
      </c>
      <c r="V196" s="252" t="s">
        <v>64</v>
      </c>
      <c r="W196" s="252" t="s">
        <v>64</v>
      </c>
      <c r="X196" s="252" t="s">
        <v>64</v>
      </c>
      <c r="Y196" s="252" t="s">
        <v>64</v>
      </c>
      <c r="Z196" s="278" t="s">
        <v>64</v>
      </c>
      <c r="AA196" s="252" t="s">
        <v>84</v>
      </c>
      <c r="AB196" s="252" t="s">
        <v>64</v>
      </c>
      <c r="AC196" s="252" t="s">
        <v>64</v>
      </c>
      <c r="AD196" s="252" t="s">
        <v>64</v>
      </c>
      <c r="AE196" s="252" t="s">
        <v>64</v>
      </c>
      <c r="AF196" s="252" t="s">
        <v>64</v>
      </c>
      <c r="AG196" s="264" t="s">
        <v>64</v>
      </c>
      <c r="AH196" s="262" t="s">
        <v>64</v>
      </c>
      <c r="AI196" s="250" t="s">
        <v>64</v>
      </c>
      <c r="AJ196" s="268" t="s">
        <v>64</v>
      </c>
      <c r="AK196" s="262" t="s">
        <v>64</v>
      </c>
      <c r="AL196" s="252" t="s">
        <v>64</v>
      </c>
      <c r="AM196" s="252" t="s">
        <v>64</v>
      </c>
      <c r="AN196" s="269" t="s">
        <v>64</v>
      </c>
      <c r="AO196" s="262" t="s">
        <v>64</v>
      </c>
      <c r="AP196" s="252" t="s">
        <v>64</v>
      </c>
      <c r="AQ196" s="252" t="s">
        <v>68</v>
      </c>
      <c r="AR196" s="268" t="s">
        <v>64</v>
      </c>
      <c r="AS196" s="262" t="s">
        <v>64</v>
      </c>
      <c r="AT196" s="252" t="s">
        <v>525</v>
      </c>
      <c r="AU196" s="252" t="s">
        <v>64</v>
      </c>
      <c r="AV196" s="252" t="s">
        <v>65</v>
      </c>
      <c r="AW196" s="252" t="s">
        <v>64</v>
      </c>
      <c r="AX196" s="269" t="s">
        <v>64</v>
      </c>
      <c r="AY196" s="262" t="s">
        <v>64</v>
      </c>
      <c r="AZ196" s="252"/>
      <c r="BA196" s="268" t="s">
        <v>64</v>
      </c>
      <c r="BB196" s="262" t="s">
        <v>64</v>
      </c>
      <c r="BC196" s="252"/>
      <c r="BD196" s="269" t="s">
        <v>64</v>
      </c>
      <c r="BE196" s="327" t="s">
        <v>64</v>
      </c>
      <c r="BF196" s="327" t="s">
        <v>64</v>
      </c>
    </row>
    <row r="197" spans="1:58" s="297" customFormat="1" x14ac:dyDescent="0.3">
      <c r="A197" s="304">
        <v>187</v>
      </c>
      <c r="B197" s="248" t="s">
        <v>526</v>
      </c>
      <c r="C197" s="248" t="s">
        <v>83</v>
      </c>
      <c r="D197" s="248" t="s">
        <v>93</v>
      </c>
      <c r="E197" s="290" t="s">
        <v>139</v>
      </c>
      <c r="F197" s="252" t="s">
        <v>64</v>
      </c>
      <c r="G197" s="252" t="s">
        <v>65</v>
      </c>
      <c r="H197" s="252" t="s">
        <v>64</v>
      </c>
      <c r="I197" s="278" t="s">
        <v>64</v>
      </c>
      <c r="J197" s="252" t="s">
        <v>64</v>
      </c>
      <c r="K197" s="252" t="s">
        <v>64</v>
      </c>
      <c r="L197" s="252" t="s">
        <v>64</v>
      </c>
      <c r="M197" s="264" t="s">
        <v>64</v>
      </c>
      <c r="N197" s="252" t="s">
        <v>64</v>
      </c>
      <c r="O197" s="252" t="s">
        <v>65</v>
      </c>
      <c r="P197" s="278" t="s">
        <v>64</v>
      </c>
      <c r="Q197" s="252" t="s">
        <v>64</v>
      </c>
      <c r="R197" s="252" t="s">
        <v>64</v>
      </c>
      <c r="S197" s="252" t="s">
        <v>65</v>
      </c>
      <c r="T197" s="252" t="s">
        <v>67</v>
      </c>
      <c r="U197" s="264" t="s">
        <v>64</v>
      </c>
      <c r="V197" s="252" t="s">
        <v>64</v>
      </c>
      <c r="W197" s="252" t="s">
        <v>64</v>
      </c>
      <c r="X197" s="252" t="s">
        <v>64</v>
      </c>
      <c r="Y197" s="252" t="s">
        <v>65</v>
      </c>
      <c r="Z197" s="278" t="s">
        <v>64</v>
      </c>
      <c r="AA197" s="252" t="s">
        <v>84</v>
      </c>
      <c r="AB197" s="252" t="s">
        <v>64</v>
      </c>
      <c r="AC197" s="252" t="s">
        <v>64</v>
      </c>
      <c r="AD197" s="252" t="s">
        <v>64</v>
      </c>
      <c r="AE197" s="252" t="s">
        <v>64</v>
      </c>
      <c r="AF197" s="252" t="s">
        <v>64</v>
      </c>
      <c r="AG197" s="264" t="s">
        <v>64</v>
      </c>
      <c r="AH197" s="252" t="s">
        <v>64</v>
      </c>
      <c r="AI197" s="252" t="s">
        <v>65</v>
      </c>
      <c r="AJ197" s="268" t="s">
        <v>64</v>
      </c>
      <c r="AK197" s="252" t="s">
        <v>65</v>
      </c>
      <c r="AL197" s="252" t="s">
        <v>65</v>
      </c>
      <c r="AM197" s="252" t="s">
        <v>65</v>
      </c>
      <c r="AN197" s="269" t="s">
        <v>64</v>
      </c>
      <c r="AO197" s="252" t="s">
        <v>64</v>
      </c>
      <c r="AP197" s="252" t="s">
        <v>64</v>
      </c>
      <c r="AQ197" s="252" t="s">
        <v>68</v>
      </c>
      <c r="AR197" s="268" t="s">
        <v>64</v>
      </c>
      <c r="AS197" s="252" t="s">
        <v>85</v>
      </c>
      <c r="AT197" s="252" t="s">
        <v>65</v>
      </c>
      <c r="AU197" s="252" t="s">
        <v>86</v>
      </c>
      <c r="AV197" s="252" t="s">
        <v>87</v>
      </c>
      <c r="AW197" s="252" t="s">
        <v>88</v>
      </c>
      <c r="AX197" s="269" t="s">
        <v>64</v>
      </c>
      <c r="AY197" s="252" t="s">
        <v>64</v>
      </c>
      <c r="AZ197" s="252"/>
      <c r="BA197" s="268" t="s">
        <v>64</v>
      </c>
      <c r="BB197" s="252" t="s">
        <v>64</v>
      </c>
      <c r="BC197" s="252"/>
      <c r="BD197" s="269" t="s">
        <v>64</v>
      </c>
      <c r="BE197" s="327" t="s">
        <v>64</v>
      </c>
      <c r="BF197" s="327" t="s">
        <v>64</v>
      </c>
    </row>
    <row r="198" spans="1:58" s="297" customFormat="1" x14ac:dyDescent="0.3">
      <c r="A198" s="304">
        <v>188</v>
      </c>
      <c r="B198" s="253" t="s">
        <v>527</v>
      </c>
      <c r="C198" s="253" t="s">
        <v>528</v>
      </c>
      <c r="D198" s="253" t="s">
        <v>93</v>
      </c>
      <c r="E198" s="305" t="s">
        <v>94</v>
      </c>
      <c r="F198" s="262" t="s">
        <v>64</v>
      </c>
      <c r="G198" s="252" t="s">
        <v>65</v>
      </c>
      <c r="H198" s="250" t="s">
        <v>65</v>
      </c>
      <c r="I198" s="278" t="s">
        <v>64</v>
      </c>
      <c r="J198" s="252" t="s">
        <v>64</v>
      </c>
      <c r="K198" s="252" t="s">
        <v>65</v>
      </c>
      <c r="L198" s="250" t="s">
        <v>65</v>
      </c>
      <c r="M198" s="264" t="s">
        <v>64</v>
      </c>
      <c r="N198" s="252" t="s">
        <v>64</v>
      </c>
      <c r="O198" s="250" t="s">
        <v>65</v>
      </c>
      <c r="P198" s="278" t="s">
        <v>64</v>
      </c>
      <c r="Q198" s="262" t="s">
        <v>64</v>
      </c>
      <c r="R198" s="252" t="s">
        <v>64</v>
      </c>
      <c r="S198" s="252" t="s">
        <v>65</v>
      </c>
      <c r="T198" s="252" t="s">
        <v>68</v>
      </c>
      <c r="U198" s="264" t="s">
        <v>64</v>
      </c>
      <c r="V198" s="252" t="s">
        <v>64</v>
      </c>
      <c r="W198" s="252" t="s">
        <v>64</v>
      </c>
      <c r="X198" s="252" t="s">
        <v>65</v>
      </c>
      <c r="Y198" s="252" t="s">
        <v>65</v>
      </c>
      <c r="Z198" s="278" t="s">
        <v>64</v>
      </c>
      <c r="AA198" s="252" t="s">
        <v>78</v>
      </c>
      <c r="AB198" s="252" t="s">
        <v>65</v>
      </c>
      <c r="AC198" s="252" t="s">
        <v>65</v>
      </c>
      <c r="AD198" s="252" t="s">
        <v>64</v>
      </c>
      <c r="AE198" s="252" t="s">
        <v>64</v>
      </c>
      <c r="AF198" s="252" t="s">
        <v>65</v>
      </c>
      <c r="AG198" s="264" t="s">
        <v>64</v>
      </c>
      <c r="AH198" s="262" t="s">
        <v>64</v>
      </c>
      <c r="AI198" s="252" t="s">
        <v>65</v>
      </c>
      <c r="AJ198" s="268" t="s">
        <v>64</v>
      </c>
      <c r="AK198" s="262" t="s">
        <v>64</v>
      </c>
      <c r="AL198" s="252" t="s">
        <v>64</v>
      </c>
      <c r="AM198" s="252" t="s">
        <v>65</v>
      </c>
      <c r="AN198" s="269" t="s">
        <v>64</v>
      </c>
      <c r="AO198" s="262" t="s">
        <v>64</v>
      </c>
      <c r="AP198" s="252" t="s">
        <v>65</v>
      </c>
      <c r="AQ198" s="252"/>
      <c r="AR198" s="268" t="s">
        <v>64</v>
      </c>
      <c r="AS198" s="262" t="s">
        <v>64</v>
      </c>
      <c r="AT198" s="252" t="s">
        <v>65</v>
      </c>
      <c r="AU198" s="252" t="s">
        <v>64</v>
      </c>
      <c r="AV198" s="252" t="s">
        <v>65</v>
      </c>
      <c r="AW198" s="252" t="s">
        <v>64</v>
      </c>
      <c r="AX198" s="269" t="s">
        <v>64</v>
      </c>
      <c r="AY198" s="262" t="s">
        <v>65</v>
      </c>
      <c r="AZ198" s="252"/>
      <c r="BA198" s="268" t="s">
        <v>65</v>
      </c>
      <c r="BB198" s="262" t="s">
        <v>65</v>
      </c>
      <c r="BC198" s="252"/>
      <c r="BD198" s="269" t="s">
        <v>65</v>
      </c>
      <c r="BE198" s="327" t="s">
        <v>65</v>
      </c>
      <c r="BF198" s="327" t="s">
        <v>65</v>
      </c>
    </row>
    <row r="199" spans="1:58" s="297" customFormat="1" x14ac:dyDescent="0.3">
      <c r="A199" s="304">
        <v>189</v>
      </c>
      <c r="B199" s="248" t="s">
        <v>529</v>
      </c>
      <c r="C199" s="248" t="s">
        <v>530</v>
      </c>
      <c r="D199" s="248" t="s">
        <v>62</v>
      </c>
      <c r="E199" s="290" t="s">
        <v>105</v>
      </c>
      <c r="F199" s="262" t="s">
        <v>64</v>
      </c>
      <c r="G199" s="252" t="s">
        <v>64</v>
      </c>
      <c r="H199" s="250" t="s">
        <v>65</v>
      </c>
      <c r="I199" s="278" t="s">
        <v>64</v>
      </c>
      <c r="J199" s="252" t="s">
        <v>64</v>
      </c>
      <c r="K199" s="252" t="s">
        <v>64</v>
      </c>
      <c r="L199" s="250" t="s">
        <v>65</v>
      </c>
      <c r="M199" s="264" t="s">
        <v>64</v>
      </c>
      <c r="N199" s="252" t="s">
        <v>64</v>
      </c>
      <c r="O199" s="250" t="s">
        <v>64</v>
      </c>
      <c r="P199" s="278" t="s">
        <v>64</v>
      </c>
      <c r="Q199" s="262" t="s">
        <v>64</v>
      </c>
      <c r="R199" s="252" t="s">
        <v>64</v>
      </c>
      <c r="S199" s="252" t="s">
        <v>65</v>
      </c>
      <c r="T199" s="252" t="s">
        <v>68</v>
      </c>
      <c r="U199" s="264" t="s">
        <v>64</v>
      </c>
      <c r="V199" s="252" t="s">
        <v>64</v>
      </c>
      <c r="W199" s="252" t="s">
        <v>64</v>
      </c>
      <c r="X199" s="252" t="s">
        <v>64</v>
      </c>
      <c r="Y199" s="252" t="s">
        <v>65</v>
      </c>
      <c r="Z199" s="278" t="s">
        <v>64</v>
      </c>
      <c r="AA199" s="252" t="s">
        <v>57</v>
      </c>
      <c r="AB199" s="252" t="s">
        <v>64</v>
      </c>
      <c r="AC199" s="252" t="s">
        <v>64</v>
      </c>
      <c r="AD199" s="252" t="s">
        <v>64</v>
      </c>
      <c r="AE199" s="252" t="s">
        <v>64</v>
      </c>
      <c r="AF199" s="252" t="s">
        <v>57</v>
      </c>
      <c r="AG199" s="264" t="s">
        <v>64</v>
      </c>
      <c r="AH199" s="262" t="s">
        <v>64</v>
      </c>
      <c r="AI199" s="252" t="s">
        <v>64</v>
      </c>
      <c r="AJ199" s="268" t="s">
        <v>64</v>
      </c>
      <c r="AK199" s="262" t="s">
        <v>65</v>
      </c>
      <c r="AL199" s="252" t="s">
        <v>65</v>
      </c>
      <c r="AM199" s="252" t="s">
        <v>65</v>
      </c>
      <c r="AN199" s="269" t="s">
        <v>64</v>
      </c>
      <c r="AO199" s="262" t="s">
        <v>64</v>
      </c>
      <c r="AP199" s="252" t="s">
        <v>65</v>
      </c>
      <c r="AQ199" s="252"/>
      <c r="AR199" s="268" t="s">
        <v>64</v>
      </c>
      <c r="AS199" s="262" t="s">
        <v>73</v>
      </c>
      <c r="AT199" s="252" t="s">
        <v>64</v>
      </c>
      <c r="AU199" s="252" t="s">
        <v>64</v>
      </c>
      <c r="AV199" s="252" t="s">
        <v>65</v>
      </c>
      <c r="AW199" s="252" t="s">
        <v>65</v>
      </c>
      <c r="AX199" s="269" t="s">
        <v>64</v>
      </c>
      <c r="AY199" s="262" t="s">
        <v>65</v>
      </c>
      <c r="AZ199" s="252"/>
      <c r="BA199" s="268" t="s">
        <v>65</v>
      </c>
      <c r="BB199" s="262" t="s">
        <v>64</v>
      </c>
      <c r="BC199" s="252"/>
      <c r="BD199" s="269" t="s">
        <v>64</v>
      </c>
      <c r="BE199" s="327" t="s">
        <v>65</v>
      </c>
      <c r="BF199" s="327" t="s">
        <v>65</v>
      </c>
    </row>
    <row r="200" spans="1:58" s="297" customFormat="1" x14ac:dyDescent="0.3">
      <c r="A200" s="304">
        <v>190</v>
      </c>
      <c r="B200" s="248" t="s">
        <v>531</v>
      </c>
      <c r="C200" s="248" t="s">
        <v>532</v>
      </c>
      <c r="D200" s="248" t="s">
        <v>93</v>
      </c>
      <c r="E200" s="290" t="s">
        <v>193</v>
      </c>
      <c r="F200" s="262" t="s">
        <v>64</v>
      </c>
      <c r="G200" s="252" t="s">
        <v>64</v>
      </c>
      <c r="H200" s="250" t="s">
        <v>65</v>
      </c>
      <c r="I200" s="278" t="s">
        <v>64</v>
      </c>
      <c r="J200" s="252" t="s">
        <v>64</v>
      </c>
      <c r="K200" s="252" t="s">
        <v>64</v>
      </c>
      <c r="L200" s="250" t="s">
        <v>64</v>
      </c>
      <c r="M200" s="264" t="s">
        <v>64</v>
      </c>
      <c r="N200" s="252" t="s">
        <v>64</v>
      </c>
      <c r="O200" s="250" t="s">
        <v>65</v>
      </c>
      <c r="P200" s="278" t="s">
        <v>64</v>
      </c>
      <c r="Q200" s="262" t="s">
        <v>64</v>
      </c>
      <c r="R200" s="252" t="s">
        <v>65</v>
      </c>
      <c r="S200" s="252" t="s">
        <v>65</v>
      </c>
      <c r="T200" s="252" t="s">
        <v>68</v>
      </c>
      <c r="U200" s="264" t="s">
        <v>64</v>
      </c>
      <c r="V200" s="252" t="s">
        <v>64</v>
      </c>
      <c r="W200" s="252" t="s">
        <v>64</v>
      </c>
      <c r="X200" s="252" t="s">
        <v>64</v>
      </c>
      <c r="Y200" s="252" t="s">
        <v>65</v>
      </c>
      <c r="Z200" s="278" t="s">
        <v>64</v>
      </c>
      <c r="AA200" s="252" t="s">
        <v>97</v>
      </c>
      <c r="AB200" s="252" t="s">
        <v>65</v>
      </c>
      <c r="AC200" s="252" t="s">
        <v>65</v>
      </c>
      <c r="AD200" s="252" t="s">
        <v>65</v>
      </c>
      <c r="AE200" s="252" t="s">
        <v>65</v>
      </c>
      <c r="AF200" s="252" t="s">
        <v>65</v>
      </c>
      <c r="AG200" s="264" t="s">
        <v>65</v>
      </c>
      <c r="AH200" s="262" t="s">
        <v>64</v>
      </c>
      <c r="AI200" s="252" t="s">
        <v>65</v>
      </c>
      <c r="AJ200" s="268" t="s">
        <v>64</v>
      </c>
      <c r="AK200" s="262" t="s">
        <v>64</v>
      </c>
      <c r="AL200" s="252" t="s">
        <v>64</v>
      </c>
      <c r="AM200" s="252" t="s">
        <v>65</v>
      </c>
      <c r="AN200" s="269" t="s">
        <v>64</v>
      </c>
      <c r="AO200" s="262" t="s">
        <v>64</v>
      </c>
      <c r="AP200" s="252" t="s">
        <v>64</v>
      </c>
      <c r="AQ200" s="252"/>
      <c r="AR200" s="268"/>
      <c r="AS200" s="262" t="s">
        <v>65</v>
      </c>
      <c r="AT200" s="252" t="s">
        <v>65</v>
      </c>
      <c r="AU200" s="252" t="s">
        <v>65</v>
      </c>
      <c r="AV200" s="252" t="s">
        <v>194</v>
      </c>
      <c r="AW200" s="252" t="s">
        <v>65</v>
      </c>
      <c r="AX200" s="269" t="s">
        <v>64</v>
      </c>
      <c r="AY200" s="262" t="s">
        <v>65</v>
      </c>
      <c r="AZ200" s="252"/>
      <c r="BA200" s="268" t="s">
        <v>65</v>
      </c>
      <c r="BB200" s="262" t="s">
        <v>65</v>
      </c>
      <c r="BC200" s="252"/>
      <c r="BD200" s="269" t="s">
        <v>65</v>
      </c>
      <c r="BE200" s="327" t="s">
        <v>65</v>
      </c>
      <c r="BF200" s="327" t="s">
        <v>65</v>
      </c>
    </row>
    <row r="201" spans="1:58" s="297" customFormat="1" x14ac:dyDescent="0.3">
      <c r="A201" s="304">
        <v>191</v>
      </c>
      <c r="B201" s="248" t="s">
        <v>533</v>
      </c>
      <c r="C201" s="248" t="s">
        <v>534</v>
      </c>
      <c r="D201" s="248" t="s">
        <v>62</v>
      </c>
      <c r="E201" s="290" t="s">
        <v>63</v>
      </c>
      <c r="F201" s="262" t="s">
        <v>64</v>
      </c>
      <c r="G201" s="252" t="s">
        <v>65</v>
      </c>
      <c r="H201" s="250" t="s">
        <v>64</v>
      </c>
      <c r="I201" s="278" t="s">
        <v>64</v>
      </c>
      <c r="J201" s="252" t="s">
        <v>64</v>
      </c>
      <c r="K201" s="252" t="s">
        <v>66</v>
      </c>
      <c r="L201" s="250" t="s">
        <v>65</v>
      </c>
      <c r="M201" s="264" t="s">
        <v>64</v>
      </c>
      <c r="N201" s="252" t="s">
        <v>64</v>
      </c>
      <c r="O201" s="250" t="s">
        <v>65</v>
      </c>
      <c r="P201" s="278" t="s">
        <v>64</v>
      </c>
      <c r="Q201" s="262" t="s">
        <v>64</v>
      </c>
      <c r="R201" s="252" t="s">
        <v>65</v>
      </c>
      <c r="S201" s="252" t="s">
        <v>65</v>
      </c>
      <c r="T201" s="252" t="s">
        <v>67</v>
      </c>
      <c r="U201" s="264" t="s">
        <v>64</v>
      </c>
      <c r="V201" s="252" t="s">
        <v>64</v>
      </c>
      <c r="W201" s="252" t="s">
        <v>64</v>
      </c>
      <c r="X201" s="252" t="s">
        <v>64</v>
      </c>
      <c r="Y201" s="252" t="s">
        <v>65</v>
      </c>
      <c r="Z201" s="278" t="s">
        <v>64</v>
      </c>
      <c r="AA201" s="252" t="s">
        <v>57</v>
      </c>
      <c r="AB201" s="252" t="s">
        <v>64</v>
      </c>
      <c r="AC201" s="252" t="s">
        <v>65</v>
      </c>
      <c r="AD201" s="252" t="s">
        <v>64</v>
      </c>
      <c r="AE201" s="252" t="s">
        <v>65</v>
      </c>
      <c r="AF201" s="252" t="s">
        <v>57</v>
      </c>
      <c r="AG201" s="264" t="s">
        <v>64</v>
      </c>
      <c r="AH201" s="262" t="s">
        <v>64</v>
      </c>
      <c r="AI201" s="252" t="s">
        <v>64</v>
      </c>
      <c r="AJ201" s="268" t="s">
        <v>64</v>
      </c>
      <c r="AK201" s="262" t="s">
        <v>64</v>
      </c>
      <c r="AL201" s="252" t="s">
        <v>64</v>
      </c>
      <c r="AM201" s="252" t="s">
        <v>65</v>
      </c>
      <c r="AN201" s="269" t="s">
        <v>64</v>
      </c>
      <c r="AO201" s="262" t="s">
        <v>64</v>
      </c>
      <c r="AP201" s="252" t="s">
        <v>64</v>
      </c>
      <c r="AQ201" s="252"/>
      <c r="AR201" s="268" t="s">
        <v>64</v>
      </c>
      <c r="AS201" s="262" t="s">
        <v>65</v>
      </c>
      <c r="AT201" s="252" t="s">
        <v>65</v>
      </c>
      <c r="AU201" s="252" t="s">
        <v>65</v>
      </c>
      <c r="AV201" s="252" t="s">
        <v>65</v>
      </c>
      <c r="AW201" s="252" t="s">
        <v>65</v>
      </c>
      <c r="AX201" s="269" t="s">
        <v>65</v>
      </c>
      <c r="AY201" s="262" t="s">
        <v>65</v>
      </c>
      <c r="AZ201" s="252"/>
      <c r="BA201" s="268" t="s">
        <v>65</v>
      </c>
      <c r="BB201" s="262" t="s">
        <v>64</v>
      </c>
      <c r="BC201" s="252"/>
      <c r="BD201" s="269" t="s">
        <v>64</v>
      </c>
      <c r="BE201" s="327" t="s">
        <v>64</v>
      </c>
      <c r="BF201" s="327" t="s">
        <v>65</v>
      </c>
    </row>
    <row r="202" spans="1:58" s="297" customFormat="1" x14ac:dyDescent="0.3">
      <c r="A202" s="309">
        <v>192</v>
      </c>
      <c r="B202" s="254" t="s">
        <v>535</v>
      </c>
      <c r="C202" s="254" t="s">
        <v>536</v>
      </c>
      <c r="D202" s="254" t="s">
        <v>93</v>
      </c>
      <c r="E202" s="306" t="s">
        <v>83</v>
      </c>
      <c r="F202" s="262" t="s">
        <v>64</v>
      </c>
      <c r="G202" s="252" t="s">
        <v>65</v>
      </c>
      <c r="H202" s="250" t="s">
        <v>64</v>
      </c>
      <c r="I202" s="278" t="s">
        <v>64</v>
      </c>
      <c r="J202" s="252" t="s">
        <v>64</v>
      </c>
      <c r="K202" s="252" t="s">
        <v>64</v>
      </c>
      <c r="L202" s="250" t="s">
        <v>64</v>
      </c>
      <c r="M202" s="264" t="s">
        <v>64</v>
      </c>
      <c r="N202" s="252" t="s">
        <v>64</v>
      </c>
      <c r="O202" s="250" t="s">
        <v>65</v>
      </c>
      <c r="P202" s="278" t="s">
        <v>64</v>
      </c>
      <c r="Q202" s="252" t="s">
        <v>64</v>
      </c>
      <c r="R202" s="252" t="s">
        <v>64</v>
      </c>
      <c r="S202" s="252" t="s">
        <v>65</v>
      </c>
      <c r="T202" s="252" t="s">
        <v>67</v>
      </c>
      <c r="U202" s="264" t="s">
        <v>64</v>
      </c>
      <c r="V202" s="252" t="s">
        <v>64</v>
      </c>
      <c r="W202" s="252" t="s">
        <v>64</v>
      </c>
      <c r="X202" s="252" t="s">
        <v>64</v>
      </c>
      <c r="Y202" s="252" t="s">
        <v>65</v>
      </c>
      <c r="Z202" s="278" t="s">
        <v>64</v>
      </c>
      <c r="AA202" s="252" t="s">
        <v>84</v>
      </c>
      <c r="AB202" s="252" t="s">
        <v>64</v>
      </c>
      <c r="AC202" s="252" t="s">
        <v>64</v>
      </c>
      <c r="AD202" s="252" t="s">
        <v>64</v>
      </c>
      <c r="AE202" s="252" t="s">
        <v>64</v>
      </c>
      <c r="AF202" s="252" t="s">
        <v>64</v>
      </c>
      <c r="AG202" s="264" t="s">
        <v>64</v>
      </c>
      <c r="AH202" s="262" t="s">
        <v>64</v>
      </c>
      <c r="AI202" s="252" t="s">
        <v>65</v>
      </c>
      <c r="AJ202" s="268" t="s">
        <v>64</v>
      </c>
      <c r="AK202" s="262" t="s">
        <v>65</v>
      </c>
      <c r="AL202" s="252" t="s">
        <v>65</v>
      </c>
      <c r="AM202" s="252"/>
      <c r="AN202" s="269" t="s">
        <v>64</v>
      </c>
      <c r="AO202" s="262" t="s">
        <v>64</v>
      </c>
      <c r="AP202" s="252" t="s">
        <v>64</v>
      </c>
      <c r="AQ202" s="252"/>
      <c r="AR202" s="268" t="s">
        <v>64</v>
      </c>
      <c r="AS202" s="262" t="s">
        <v>85</v>
      </c>
      <c r="AT202" s="252" t="s">
        <v>65</v>
      </c>
      <c r="AU202" s="252" t="s">
        <v>86</v>
      </c>
      <c r="AV202" s="252" t="s">
        <v>87</v>
      </c>
      <c r="AW202" s="252" t="s">
        <v>88</v>
      </c>
      <c r="AX202" s="269" t="s">
        <v>64</v>
      </c>
      <c r="AY202" s="262" t="s">
        <v>64</v>
      </c>
      <c r="AZ202" s="252"/>
      <c r="BA202" s="268" t="s">
        <v>64</v>
      </c>
      <c r="BB202" s="262" t="s">
        <v>64</v>
      </c>
      <c r="BC202" s="252"/>
      <c r="BD202" s="269" t="s">
        <v>64</v>
      </c>
      <c r="BE202" s="327" t="s">
        <v>65</v>
      </c>
      <c r="BF202" s="327" t="s">
        <v>65</v>
      </c>
    </row>
    <row r="203" spans="1:58" s="297" customFormat="1" x14ac:dyDescent="0.3">
      <c r="A203" s="304">
        <v>193</v>
      </c>
      <c r="B203" s="253" t="s">
        <v>537</v>
      </c>
      <c r="C203" s="253" t="s">
        <v>538</v>
      </c>
      <c r="D203" s="253" t="s">
        <v>93</v>
      </c>
      <c r="E203" s="305" t="s">
        <v>94</v>
      </c>
      <c r="F203" s="262" t="s">
        <v>64</v>
      </c>
      <c r="G203" s="252" t="s">
        <v>65</v>
      </c>
      <c r="H203" s="250" t="s">
        <v>65</v>
      </c>
      <c r="I203" s="278" t="s">
        <v>64</v>
      </c>
      <c r="J203" s="252" t="s">
        <v>64</v>
      </c>
      <c r="K203" s="252" t="s">
        <v>65</v>
      </c>
      <c r="L203" s="250" t="s">
        <v>65</v>
      </c>
      <c r="M203" s="264" t="s">
        <v>64</v>
      </c>
      <c r="N203" s="252" t="s">
        <v>64</v>
      </c>
      <c r="O203" s="250" t="s">
        <v>65</v>
      </c>
      <c r="P203" s="278" t="s">
        <v>64</v>
      </c>
      <c r="Q203" s="262" t="s">
        <v>64</v>
      </c>
      <c r="R203" s="252" t="s">
        <v>64</v>
      </c>
      <c r="S203" s="252" t="s">
        <v>65</v>
      </c>
      <c r="T203" s="252" t="s">
        <v>68</v>
      </c>
      <c r="U203" s="264" t="s">
        <v>64</v>
      </c>
      <c r="V203" s="252" t="s">
        <v>64</v>
      </c>
      <c r="W203" s="252" t="s">
        <v>64</v>
      </c>
      <c r="X203" s="252" t="s">
        <v>65</v>
      </c>
      <c r="Y203" s="252" t="s">
        <v>65</v>
      </c>
      <c r="Z203" s="278" t="s">
        <v>64</v>
      </c>
      <c r="AA203" s="252" t="s">
        <v>78</v>
      </c>
      <c r="AB203" s="252" t="s">
        <v>65</v>
      </c>
      <c r="AC203" s="252" t="s">
        <v>65</v>
      </c>
      <c r="AD203" s="252" t="s">
        <v>64</v>
      </c>
      <c r="AE203" s="252" t="s">
        <v>64</v>
      </c>
      <c r="AF203" s="252" t="s">
        <v>65</v>
      </c>
      <c r="AG203" s="264" t="s">
        <v>64</v>
      </c>
      <c r="AH203" s="262" t="s">
        <v>64</v>
      </c>
      <c r="AI203" s="252" t="s">
        <v>65</v>
      </c>
      <c r="AJ203" s="268" t="s">
        <v>64</v>
      </c>
      <c r="AK203" s="262" t="s">
        <v>64</v>
      </c>
      <c r="AL203" s="252" t="s">
        <v>64</v>
      </c>
      <c r="AM203" s="252" t="s">
        <v>65</v>
      </c>
      <c r="AN203" s="269" t="s">
        <v>64</v>
      </c>
      <c r="AO203" s="262" t="s">
        <v>64</v>
      </c>
      <c r="AP203" s="252" t="s">
        <v>65</v>
      </c>
      <c r="AQ203" s="252"/>
      <c r="AR203" s="268" t="s">
        <v>64</v>
      </c>
      <c r="AS203" s="262" t="s">
        <v>64</v>
      </c>
      <c r="AT203" s="252" t="s">
        <v>65</v>
      </c>
      <c r="AU203" s="252" t="s">
        <v>64</v>
      </c>
      <c r="AV203" s="252" t="s">
        <v>65</v>
      </c>
      <c r="AW203" s="252" t="s">
        <v>64</v>
      </c>
      <c r="AX203" s="269" t="s">
        <v>64</v>
      </c>
      <c r="AY203" s="262" t="s">
        <v>65</v>
      </c>
      <c r="AZ203" s="252"/>
      <c r="BA203" s="268" t="s">
        <v>65</v>
      </c>
      <c r="BB203" s="262" t="s">
        <v>65</v>
      </c>
      <c r="BC203" s="252"/>
      <c r="BD203" s="269" t="s">
        <v>65</v>
      </c>
      <c r="BE203" s="327" t="s">
        <v>65</v>
      </c>
      <c r="BF203" s="327" t="s">
        <v>65</v>
      </c>
    </row>
    <row r="204" spans="1:58" s="297" customFormat="1" x14ac:dyDescent="0.3">
      <c r="A204" s="304">
        <v>194</v>
      </c>
      <c r="B204" s="248" t="s">
        <v>539</v>
      </c>
      <c r="C204" s="248" t="s">
        <v>540</v>
      </c>
      <c r="D204" s="248" t="s">
        <v>76</v>
      </c>
      <c r="E204" s="290" t="s">
        <v>77</v>
      </c>
      <c r="F204" s="262" t="s">
        <v>64</v>
      </c>
      <c r="G204" s="252" t="s">
        <v>65</v>
      </c>
      <c r="H204" s="250" t="s">
        <v>65</v>
      </c>
      <c r="I204" s="278" t="s">
        <v>64</v>
      </c>
      <c r="J204" s="252" t="s">
        <v>64</v>
      </c>
      <c r="K204" s="252" t="s">
        <v>66</v>
      </c>
      <c r="L204" s="250" t="s">
        <v>65</v>
      </c>
      <c r="M204" s="264" t="s">
        <v>64</v>
      </c>
      <c r="N204" s="252" t="s">
        <v>64</v>
      </c>
      <c r="O204" s="250" t="s">
        <v>65</v>
      </c>
      <c r="P204" s="278" t="s">
        <v>64</v>
      </c>
      <c r="Q204" s="262" t="s">
        <v>64</v>
      </c>
      <c r="R204" s="252" t="s">
        <v>64</v>
      </c>
      <c r="S204" s="252" t="s">
        <v>64</v>
      </c>
      <c r="T204" s="252" t="s">
        <v>68</v>
      </c>
      <c r="U204" s="264" t="s">
        <v>64</v>
      </c>
      <c r="V204" s="252" t="s">
        <v>64</v>
      </c>
      <c r="W204" s="252" t="s">
        <v>64</v>
      </c>
      <c r="X204" s="252" t="s">
        <v>65</v>
      </c>
      <c r="Y204" s="252" t="s">
        <v>65</v>
      </c>
      <c r="Z204" s="278" t="s">
        <v>64</v>
      </c>
      <c r="AA204" s="252" t="s">
        <v>78</v>
      </c>
      <c r="AB204" s="252" t="s">
        <v>65</v>
      </c>
      <c r="AC204" s="252" t="s">
        <v>65</v>
      </c>
      <c r="AD204" s="252" t="s">
        <v>65</v>
      </c>
      <c r="AE204" s="252" t="s">
        <v>64</v>
      </c>
      <c r="AF204" s="252" t="s">
        <v>65</v>
      </c>
      <c r="AG204" s="264" t="s">
        <v>65</v>
      </c>
      <c r="AH204" s="252" t="s">
        <v>64</v>
      </c>
      <c r="AI204" s="252" t="s">
        <v>65</v>
      </c>
      <c r="AJ204" s="268" t="s">
        <v>64</v>
      </c>
      <c r="AK204" s="252" t="s">
        <v>64</v>
      </c>
      <c r="AL204" s="252" t="s">
        <v>64</v>
      </c>
      <c r="AM204" s="252" t="s">
        <v>65</v>
      </c>
      <c r="AN204" s="269" t="s">
        <v>64</v>
      </c>
      <c r="AO204" s="252" t="s">
        <v>64</v>
      </c>
      <c r="AP204" s="252" t="s">
        <v>65</v>
      </c>
      <c r="AQ204" s="252" t="s">
        <v>68</v>
      </c>
      <c r="AR204" s="268" t="s">
        <v>64</v>
      </c>
      <c r="AS204" s="252" t="s">
        <v>65</v>
      </c>
      <c r="AT204" s="252" t="s">
        <v>79</v>
      </c>
      <c r="AU204" s="252" t="s">
        <v>65</v>
      </c>
      <c r="AV204" s="252" t="s">
        <v>65</v>
      </c>
      <c r="AW204" s="252" t="s">
        <v>65</v>
      </c>
      <c r="AX204" s="269" t="s">
        <v>64</v>
      </c>
      <c r="AY204" s="252" t="s">
        <v>65</v>
      </c>
      <c r="AZ204" s="252"/>
      <c r="BA204" s="268" t="s">
        <v>65</v>
      </c>
      <c r="BB204" s="252" t="s">
        <v>64</v>
      </c>
      <c r="BC204" s="252"/>
      <c r="BD204" s="269" t="s">
        <v>64</v>
      </c>
      <c r="BE204" s="327" t="s">
        <v>65</v>
      </c>
      <c r="BF204" s="327" t="s">
        <v>65</v>
      </c>
    </row>
    <row r="205" spans="1:58" s="297" customFormat="1" x14ac:dyDescent="0.3">
      <c r="A205" s="304">
        <v>195</v>
      </c>
      <c r="B205" s="248" t="s">
        <v>541</v>
      </c>
      <c r="C205" s="248" t="s">
        <v>542</v>
      </c>
      <c r="D205" s="248" t="s">
        <v>126</v>
      </c>
      <c r="E205" s="290" t="s">
        <v>77</v>
      </c>
      <c r="F205" s="262" t="s">
        <v>64</v>
      </c>
      <c r="G205" s="252" t="s">
        <v>65</v>
      </c>
      <c r="H205" s="250" t="s">
        <v>65</v>
      </c>
      <c r="I205" s="278" t="s">
        <v>64</v>
      </c>
      <c r="J205" s="252" t="s">
        <v>64</v>
      </c>
      <c r="K205" s="252" t="s">
        <v>66</v>
      </c>
      <c r="L205" s="250" t="s">
        <v>65</v>
      </c>
      <c r="M205" s="264" t="s">
        <v>64</v>
      </c>
      <c r="N205" s="252" t="s">
        <v>64</v>
      </c>
      <c r="O205" s="250" t="s">
        <v>65</v>
      </c>
      <c r="P205" s="278" t="s">
        <v>64</v>
      </c>
      <c r="Q205" s="262" t="s">
        <v>64</v>
      </c>
      <c r="R205" s="252" t="s">
        <v>64</v>
      </c>
      <c r="S205" s="252" t="s">
        <v>64</v>
      </c>
      <c r="T205" s="252" t="s">
        <v>68</v>
      </c>
      <c r="U205" s="264" t="s">
        <v>64</v>
      </c>
      <c r="V205" s="252" t="s">
        <v>64</v>
      </c>
      <c r="W205" s="252" t="s">
        <v>64</v>
      </c>
      <c r="X205" s="252" t="s">
        <v>65</v>
      </c>
      <c r="Y205" s="252" t="s">
        <v>65</v>
      </c>
      <c r="Z205" s="278" t="s">
        <v>64</v>
      </c>
      <c r="AA205" s="252" t="s">
        <v>78</v>
      </c>
      <c r="AB205" s="252" t="s">
        <v>65</v>
      </c>
      <c r="AC205" s="252" t="s">
        <v>65</v>
      </c>
      <c r="AD205" s="252" t="s">
        <v>65</v>
      </c>
      <c r="AE205" s="252" t="s">
        <v>64</v>
      </c>
      <c r="AF205" s="252" t="s">
        <v>65</v>
      </c>
      <c r="AG205" s="264" t="s">
        <v>65</v>
      </c>
      <c r="AH205" s="252" t="s">
        <v>64</v>
      </c>
      <c r="AI205" s="252" t="s">
        <v>65</v>
      </c>
      <c r="AJ205" s="268" t="s">
        <v>64</v>
      </c>
      <c r="AK205" s="252" t="s">
        <v>64</v>
      </c>
      <c r="AL205" s="252" t="s">
        <v>64</v>
      </c>
      <c r="AM205" s="252" t="s">
        <v>65</v>
      </c>
      <c r="AN205" s="269" t="s">
        <v>64</v>
      </c>
      <c r="AO205" s="252" t="s">
        <v>64</v>
      </c>
      <c r="AP205" s="252" t="s">
        <v>65</v>
      </c>
      <c r="AQ205" s="252" t="s">
        <v>68</v>
      </c>
      <c r="AR205" s="268" t="s">
        <v>64</v>
      </c>
      <c r="AS205" s="252" t="s">
        <v>65</v>
      </c>
      <c r="AT205" s="252" t="s">
        <v>79</v>
      </c>
      <c r="AU205" s="252" t="s">
        <v>65</v>
      </c>
      <c r="AV205" s="252" t="s">
        <v>65</v>
      </c>
      <c r="AW205" s="252" t="s">
        <v>65</v>
      </c>
      <c r="AX205" s="269" t="s">
        <v>64</v>
      </c>
      <c r="AY205" s="252" t="s">
        <v>65</v>
      </c>
      <c r="AZ205" s="252"/>
      <c r="BA205" s="268" t="s">
        <v>65</v>
      </c>
      <c r="BB205" s="252" t="s">
        <v>64</v>
      </c>
      <c r="BC205" s="252"/>
      <c r="BD205" s="269" t="s">
        <v>64</v>
      </c>
      <c r="BE205" s="327" t="s">
        <v>65</v>
      </c>
      <c r="BF205" s="327" t="s">
        <v>65</v>
      </c>
    </row>
    <row r="206" spans="1:58" s="297" customFormat="1" x14ac:dyDescent="0.3">
      <c r="A206" s="304">
        <v>196</v>
      </c>
      <c r="B206" s="248" t="s">
        <v>543</v>
      </c>
      <c r="C206" s="248" t="s">
        <v>544</v>
      </c>
      <c r="D206" s="248" t="s">
        <v>76</v>
      </c>
      <c r="E206" s="290" t="s">
        <v>91</v>
      </c>
      <c r="F206" s="262" t="s">
        <v>64</v>
      </c>
      <c r="G206" s="252" t="s">
        <v>64</v>
      </c>
      <c r="H206" s="250" t="s">
        <v>65</v>
      </c>
      <c r="I206" s="278" t="s">
        <v>64</v>
      </c>
      <c r="J206" s="252" t="s">
        <v>64</v>
      </c>
      <c r="K206" s="252" t="s">
        <v>65</v>
      </c>
      <c r="L206" s="250" t="s">
        <v>65</v>
      </c>
      <c r="M206" s="264" t="s">
        <v>64</v>
      </c>
      <c r="N206" s="252" t="s">
        <v>64</v>
      </c>
      <c r="O206" s="250" t="s">
        <v>65</v>
      </c>
      <c r="P206" s="278" t="s">
        <v>64</v>
      </c>
      <c r="Q206" s="262" t="s">
        <v>64</v>
      </c>
      <c r="R206" s="252" t="s">
        <v>64</v>
      </c>
      <c r="S206" s="252" t="s">
        <v>64</v>
      </c>
      <c r="T206" s="252" t="s">
        <v>68</v>
      </c>
      <c r="U206" s="264" t="s">
        <v>64</v>
      </c>
      <c r="V206" s="252" t="s">
        <v>64</v>
      </c>
      <c r="W206" s="252" t="s">
        <v>64</v>
      </c>
      <c r="X206" s="252" t="s">
        <v>65</v>
      </c>
      <c r="Y206" s="252" t="s">
        <v>65</v>
      </c>
      <c r="Z206" s="278" t="s">
        <v>64</v>
      </c>
      <c r="AA206" s="252" t="s">
        <v>78</v>
      </c>
      <c r="AB206" s="252" t="s">
        <v>64</v>
      </c>
      <c r="AC206" s="252" t="s">
        <v>64</v>
      </c>
      <c r="AD206" s="252" t="s">
        <v>64</v>
      </c>
      <c r="AE206" s="252" t="s">
        <v>64</v>
      </c>
      <c r="AF206" s="252" t="s">
        <v>65</v>
      </c>
      <c r="AG206" s="264" t="s">
        <v>64</v>
      </c>
      <c r="AH206" s="252" t="s">
        <v>64</v>
      </c>
      <c r="AI206" s="252" t="s">
        <v>64</v>
      </c>
      <c r="AJ206" s="268" t="s">
        <v>64</v>
      </c>
      <c r="AK206" s="252" t="s">
        <v>64</v>
      </c>
      <c r="AL206" s="252" t="s">
        <v>64</v>
      </c>
      <c r="AM206" s="252" t="s">
        <v>65</v>
      </c>
      <c r="AN206" s="269" t="s">
        <v>64</v>
      </c>
      <c r="AO206" s="252" t="s">
        <v>64</v>
      </c>
      <c r="AP206" s="252" t="s">
        <v>64</v>
      </c>
      <c r="AQ206" s="252"/>
      <c r="AR206" s="268" t="s">
        <v>64</v>
      </c>
      <c r="AS206" s="252" t="s">
        <v>79</v>
      </c>
      <c r="AT206" s="252" t="s">
        <v>65</v>
      </c>
      <c r="AU206" s="252" t="s">
        <v>65</v>
      </c>
      <c r="AV206" s="252" t="s">
        <v>65</v>
      </c>
      <c r="AW206" s="252" t="s">
        <v>65</v>
      </c>
      <c r="AX206" s="269" t="s">
        <v>64</v>
      </c>
      <c r="AY206" s="252" t="s">
        <v>65</v>
      </c>
      <c r="AZ206" s="252"/>
      <c r="BA206" s="268" t="s">
        <v>65</v>
      </c>
      <c r="BB206" s="252" t="s">
        <v>64</v>
      </c>
      <c r="BC206" s="252"/>
      <c r="BD206" s="269" t="s">
        <v>64</v>
      </c>
      <c r="BE206" s="327" t="s">
        <v>65</v>
      </c>
      <c r="BF206" s="327" t="s">
        <v>65</v>
      </c>
    </row>
    <row r="207" spans="1:58" s="297" customFormat="1" x14ac:dyDescent="0.3">
      <c r="A207" s="304">
        <v>197</v>
      </c>
      <c r="B207" s="344" t="s">
        <v>545</v>
      </c>
      <c r="C207" s="344" t="s">
        <v>546</v>
      </c>
      <c r="D207" s="344" t="s">
        <v>76</v>
      </c>
      <c r="E207" s="345" t="s">
        <v>91</v>
      </c>
      <c r="F207" s="262" t="s">
        <v>64</v>
      </c>
      <c r="G207" s="252" t="s">
        <v>64</v>
      </c>
      <c r="H207" s="250" t="s">
        <v>65</v>
      </c>
      <c r="I207" s="346" t="s">
        <v>64</v>
      </c>
      <c r="J207" s="252" t="s">
        <v>64</v>
      </c>
      <c r="K207" s="252" t="s">
        <v>65</v>
      </c>
      <c r="L207" s="250" t="s">
        <v>65</v>
      </c>
      <c r="M207" s="347" t="s">
        <v>64</v>
      </c>
      <c r="N207" s="252" t="s">
        <v>64</v>
      </c>
      <c r="O207" s="250" t="s">
        <v>65</v>
      </c>
      <c r="P207" s="346" t="s">
        <v>64</v>
      </c>
      <c r="Q207" s="262" t="s">
        <v>64</v>
      </c>
      <c r="R207" s="252" t="s">
        <v>64</v>
      </c>
      <c r="S207" s="252" t="s">
        <v>64</v>
      </c>
      <c r="T207" s="252" t="s">
        <v>68</v>
      </c>
      <c r="U207" s="347" t="s">
        <v>64</v>
      </c>
      <c r="V207" s="252" t="s">
        <v>64</v>
      </c>
      <c r="W207" s="252" t="s">
        <v>64</v>
      </c>
      <c r="X207" s="252" t="s">
        <v>65</v>
      </c>
      <c r="Y207" s="252" t="s">
        <v>65</v>
      </c>
      <c r="Z207" s="346" t="s">
        <v>64</v>
      </c>
      <c r="AA207" s="252" t="s">
        <v>78</v>
      </c>
      <c r="AB207" s="252" t="s">
        <v>64</v>
      </c>
      <c r="AC207" s="252" t="s">
        <v>64</v>
      </c>
      <c r="AD207" s="252" t="s">
        <v>64</v>
      </c>
      <c r="AE207" s="252" t="s">
        <v>64</v>
      </c>
      <c r="AF207" s="252" t="s">
        <v>65</v>
      </c>
      <c r="AG207" s="347" t="s">
        <v>64</v>
      </c>
      <c r="AH207" s="252" t="s">
        <v>64</v>
      </c>
      <c r="AI207" s="252" t="s">
        <v>64</v>
      </c>
      <c r="AJ207" s="334" t="s">
        <v>64</v>
      </c>
      <c r="AK207" s="252" t="s">
        <v>64</v>
      </c>
      <c r="AL207" s="252" t="s">
        <v>64</v>
      </c>
      <c r="AM207" s="252" t="s">
        <v>65</v>
      </c>
      <c r="AN207" s="335" t="s">
        <v>64</v>
      </c>
      <c r="AO207" s="252" t="s">
        <v>64</v>
      </c>
      <c r="AP207" s="252" t="s">
        <v>64</v>
      </c>
      <c r="AQ207" s="252"/>
      <c r="AR207" s="334" t="s">
        <v>64</v>
      </c>
      <c r="AS207" s="252" t="s">
        <v>79</v>
      </c>
      <c r="AT207" s="252" t="s">
        <v>65</v>
      </c>
      <c r="AU207" s="252" t="s">
        <v>65</v>
      </c>
      <c r="AV207" s="252" t="s">
        <v>65</v>
      </c>
      <c r="AW207" s="252" t="s">
        <v>65</v>
      </c>
      <c r="AX207" s="335" t="s">
        <v>64</v>
      </c>
      <c r="AY207" s="252" t="s">
        <v>65</v>
      </c>
      <c r="AZ207" s="252"/>
      <c r="BA207" s="334" t="s">
        <v>65</v>
      </c>
      <c r="BB207" s="252" t="s">
        <v>64</v>
      </c>
      <c r="BC207" s="252"/>
      <c r="BD207" s="335" t="s">
        <v>64</v>
      </c>
      <c r="BE207" s="336" t="s">
        <v>65</v>
      </c>
      <c r="BF207" s="336" t="s">
        <v>65</v>
      </c>
    </row>
    <row r="208" spans="1:58" s="297" customFormat="1" x14ac:dyDescent="0.3">
      <c r="A208" s="304" t="s">
        <v>97</v>
      </c>
      <c r="B208" s="270" t="s">
        <v>97</v>
      </c>
      <c r="C208" s="270" t="s">
        <v>97</v>
      </c>
      <c r="D208" s="270" t="s">
        <v>97</v>
      </c>
      <c r="E208" s="307" t="s">
        <v>97</v>
      </c>
      <c r="F208" s="348" t="s">
        <v>97</v>
      </c>
      <c r="G208" s="349" t="s">
        <v>97</v>
      </c>
      <c r="H208" s="350" t="s">
        <v>97</v>
      </c>
      <c r="I208" s="263" t="s">
        <v>97</v>
      </c>
      <c r="J208" s="349" t="s">
        <v>97</v>
      </c>
      <c r="K208" s="349" t="s">
        <v>97</v>
      </c>
      <c r="L208" s="350" t="s">
        <v>97</v>
      </c>
      <c r="M208" s="267" t="s">
        <v>97</v>
      </c>
      <c r="N208" s="349" t="s">
        <v>97</v>
      </c>
      <c r="O208" s="350" t="s">
        <v>97</v>
      </c>
      <c r="P208" s="263" t="s">
        <v>97</v>
      </c>
      <c r="Q208" s="351" t="s">
        <v>97</v>
      </c>
      <c r="R208" s="352" t="s">
        <v>97</v>
      </c>
      <c r="S208" s="352" t="s">
        <v>97</v>
      </c>
      <c r="T208" s="352" t="s">
        <v>97</v>
      </c>
      <c r="U208" s="267" t="s">
        <v>97</v>
      </c>
      <c r="V208" s="349" t="s">
        <v>97</v>
      </c>
      <c r="W208" s="349" t="s">
        <v>97</v>
      </c>
      <c r="X208" s="349" t="s">
        <v>97</v>
      </c>
      <c r="Y208" s="349" t="s">
        <v>97</v>
      </c>
      <c r="Z208" s="263" t="s">
        <v>97</v>
      </c>
      <c r="AA208" s="349" t="s">
        <v>97</v>
      </c>
      <c r="AB208" s="349" t="s">
        <v>97</v>
      </c>
      <c r="AC208" s="349" t="s">
        <v>97</v>
      </c>
      <c r="AD208" s="349" t="s">
        <v>97</v>
      </c>
      <c r="AE208" s="349" t="s">
        <v>97</v>
      </c>
      <c r="AF208" s="349" t="s">
        <v>97</v>
      </c>
      <c r="AG208" s="267" t="s">
        <v>97</v>
      </c>
      <c r="AH208" s="348" t="s">
        <v>97</v>
      </c>
      <c r="AI208" s="350" t="s">
        <v>97</v>
      </c>
      <c r="AJ208" s="268" t="s">
        <v>97</v>
      </c>
      <c r="AK208" s="348" t="s">
        <v>97</v>
      </c>
      <c r="AL208" s="349" t="s">
        <v>97</v>
      </c>
      <c r="AM208" s="349"/>
      <c r="AN208" s="269" t="s">
        <v>97</v>
      </c>
      <c r="AO208" s="348" t="s">
        <v>97</v>
      </c>
      <c r="AP208" s="349" t="s">
        <v>97</v>
      </c>
      <c r="AQ208" s="349"/>
      <c r="AR208" s="268" t="s">
        <v>97</v>
      </c>
      <c r="AS208" s="348" t="s">
        <v>97</v>
      </c>
      <c r="AT208" s="349" t="s">
        <v>97</v>
      </c>
      <c r="AU208" s="349" t="s">
        <v>97</v>
      </c>
      <c r="AV208" s="349" t="s">
        <v>97</v>
      </c>
      <c r="AW208" s="349" t="s">
        <v>97</v>
      </c>
      <c r="AX208" s="269" t="s">
        <v>97</v>
      </c>
      <c r="AY208" s="348" t="s">
        <v>97</v>
      </c>
      <c r="AZ208" s="349" t="s">
        <v>97</v>
      </c>
      <c r="BA208" s="268" t="s">
        <v>97</v>
      </c>
      <c r="BB208" s="348" t="s">
        <v>97</v>
      </c>
      <c r="BC208" s="349" t="s">
        <v>97</v>
      </c>
      <c r="BD208" s="269" t="s">
        <v>97</v>
      </c>
      <c r="BE208" s="327" t="s">
        <v>97</v>
      </c>
      <c r="BF208" s="327" t="s">
        <v>97</v>
      </c>
    </row>
    <row r="209" spans="1:58" s="337" customFormat="1" x14ac:dyDescent="0.3">
      <c r="A209" s="329"/>
      <c r="B209" s="330"/>
      <c r="C209" s="330"/>
      <c r="D209" s="330"/>
      <c r="E209" s="330"/>
      <c r="F209" s="331"/>
      <c r="G209" s="331"/>
      <c r="H209" s="331"/>
      <c r="I209" s="332"/>
      <c r="J209" s="331"/>
      <c r="K209" s="331"/>
      <c r="L209" s="331"/>
      <c r="M209" s="332"/>
      <c r="N209" s="331"/>
      <c r="O209" s="331"/>
      <c r="P209" s="332"/>
      <c r="Q209" s="332"/>
      <c r="R209" s="332"/>
      <c r="S209" s="332"/>
      <c r="T209" s="332"/>
      <c r="U209" s="332"/>
      <c r="V209" s="331"/>
      <c r="W209" s="331"/>
      <c r="X209" s="331"/>
      <c r="Y209" s="331"/>
      <c r="Z209" s="332"/>
      <c r="AA209" s="331"/>
      <c r="AB209" s="331"/>
      <c r="AC209" s="331"/>
      <c r="AD209" s="331"/>
      <c r="AE209" s="331"/>
      <c r="AF209" s="331"/>
      <c r="AG209" s="332"/>
      <c r="AH209" s="332"/>
      <c r="AI209" s="332"/>
      <c r="AJ209" s="333"/>
      <c r="AK209" s="332"/>
      <c r="AL209" s="332"/>
      <c r="AM209" s="332"/>
      <c r="AN209" s="333"/>
      <c r="AO209" s="332"/>
      <c r="AP209" s="332"/>
      <c r="AQ209" s="332"/>
      <c r="AR209" s="333"/>
      <c r="AS209" s="332"/>
      <c r="AT209" s="332"/>
      <c r="AU209" s="332"/>
      <c r="AV209" s="332"/>
      <c r="AW209" s="332"/>
      <c r="AX209" s="333"/>
      <c r="AY209" s="332"/>
      <c r="AZ209" s="332"/>
      <c r="BA209" s="333"/>
      <c r="BB209" s="332"/>
      <c r="BC209" s="332"/>
      <c r="BD209" s="333"/>
      <c r="BE209" s="333"/>
      <c r="BF209" s="333"/>
    </row>
  </sheetData>
  <autoFilter ref="A2:BF208" xr:uid="{9314115F-0F6F-440F-9085-7331DCA16627}"/>
  <mergeCells count="13">
    <mergeCell ref="B1:D1"/>
    <mergeCell ref="Q1:U1"/>
    <mergeCell ref="AS1:AX1"/>
    <mergeCell ref="AY1:BA1"/>
    <mergeCell ref="BB1:BD1"/>
    <mergeCell ref="AH1:AJ1"/>
    <mergeCell ref="AK1:AN1"/>
    <mergeCell ref="AO1:AR1"/>
    <mergeCell ref="F1:I1"/>
    <mergeCell ref="J1:M1"/>
    <mergeCell ref="N1:P1"/>
    <mergeCell ref="AA1:AG1"/>
    <mergeCell ref="V1:Z1"/>
  </mergeCells>
  <conditionalFormatting sqref="F3:BF208">
    <cfRule type="beginsWith" dxfId="217" priority="1" operator="beginsWith" text="No">
      <formula>LEFT(F3,LEN("No"))="No"</formula>
    </cfRule>
  </conditionalFormatting>
  <dataValidations count="34">
    <dataValidation allowBlank="1" showInputMessage="1" showErrorMessage="1" promptTitle="VAT Number" prompt="VAT Registration Number" sqref="BB61:BB62 BB115 AY61:AZ62 AY71:AZ71 AY115:AZ115 BB71 G2:G1048576" xr:uid="{0FE3AAE6-E2CE-45A6-96B5-B965A8743FAF}"/>
    <dataValidation allowBlank="1" showInputMessage="1" showErrorMessage="1" promptTitle="Main Activity Classification" prompt="Main Activity Code_x000a_(primary activity code)" sqref="BB181 BB105 AY181 AY105 J2:J1048576" xr:uid="{C004726F-F26C-4D23-BD8B-1C6420A30C3B}"/>
    <dataValidation allowBlank="1" showInputMessage="1" showErrorMessage="1" promptTitle="Current Legal Form" prompt="Current Legal Form Description" sqref="N2:N208" xr:uid="{B885BD53-6F44-4E49-879B-3634098811FD}"/>
    <dataValidation allowBlank="1" showInputMessage="1" showErrorMessage="1" promptTitle="Previous Legal Form" prompt="Previous Legal Form Description" sqref="O2:O208" xr:uid="{94BE3A09-4E34-41E8-9E6A-7F42981E0BFB}"/>
    <dataValidation allowBlank="1" showInputMessage="1" showErrorMessage="1" promptTitle="Extended Group Structure" prompt="Tree group structure in website reports. Note some website elements are removed from the connect API, such as local scores for all group companies." sqref="AF2:AF208" xr:uid="{462F47E9-4B68-4BF1-980C-0C85F780E970}"/>
    <dataValidation allowBlank="1" showInputMessage="1" showErrorMessage="1" promptTitle="Current Directors" prompt="Directors appointments" sqref="AH2:AH208" xr:uid="{21BD8D56-F001-4E5F-BE60-2A0BF4C30572}"/>
    <dataValidation allowBlank="1" showInputMessage="1" showErrorMessage="1" promptTitle="Previous Directors" prompt="Directors Resignation" sqref="AI2:AI208" xr:uid="{370FFA75-E7FD-42CB-AB6A-DEA63947ABD3}"/>
    <dataValidation allowBlank="1" showInputMessage="1" showErrorMessage="1" promptTitle="Share Capital Structure" prompt="Issued Share Capital" sqref="AK2:AK208" xr:uid="{3AF568F3-BCBE-45BA-9338-ED81D6C5ECFE}"/>
    <dataValidation allowBlank="1" showInputMessage="1" showErrorMessage="1" promptTitle="Shareholders" prompt="Immediate Shareholders (direct holdings)" sqref="AL2:AL208" xr:uid="{9E3ADAE4-50D7-4888-A388-06D0A6429EA1}"/>
    <dataValidation allowBlank="1" showInputMessage="1" showErrorMessage="1" promptTitle="Ultimate Beneficial Owners" prompt="Beneficial Owners (direct and indirect shareholdings &gt;=25%)" sqref="AM2:AM208" xr:uid="{98C8C22B-D946-4DA1-8F38-9E6F7239146E}"/>
    <dataValidation allowBlank="1" showInputMessage="1" showErrorMessage="1" promptTitle="CS SafeNumber" prompt="number (CS managed countries only)" sqref="H2:H1048576" xr:uid="{FA84ED05-89D1-45D2-9B47-13E2D17B56FB}"/>
    <dataValidation allowBlank="1" showInputMessage="1" showErrorMessage="1" promptTitle="Main Activity Classification" prompt="If multiples of the same classification exist_x000a_(secondary activities)" sqref="K2:K1048576" xr:uid="{DDA6F666-32D4-4A20-98D7-1C43E3DA2947}"/>
    <dataValidation allowBlank="1" showInputMessage="1" showErrorMessage="1" promptTitle="Other classifications" prompt="Multiple classifications exist" sqref="L2:L1048576" xr:uid="{2F951FA0-169E-4A99-AE42-AD8A36185FD7}"/>
    <dataValidation allowBlank="1" showInputMessage="1" showErrorMessage="1" promptTitle="Registration Number" prompt="Company Registration Number" sqref="F2:F1048576" xr:uid="{95DAF27B-038A-429B-8763-607456C127FD}"/>
    <dataValidation allowBlank="1" showInputMessage="1" showErrorMessage="1" promptTitle="PD" prompt="Probability Of Default (POD)" sqref="Y2:Y208" xr:uid="{95F748DC-48AC-4C3A-AE56-BF6838236D98}"/>
    <dataValidation allowBlank="1" showInputMessage="1" showErrorMessage="1" promptTitle="Current Credit Score" prompt="Common Score_x000a_ / Local Score" sqref="V2:V208" xr:uid="{1FB64DF8-FD32-4C40-A2F0-55BD2C9B397D}"/>
    <dataValidation allowBlank="1" showInputMessage="1" showErrorMessage="1" promptTitle="Previous Credit Score" prompt="Common Score_x000a_/ Local Score " sqref="X2:X208" xr:uid="{916F3E3C-FD61-4C0B-9573-408BB75479AC}"/>
    <dataValidation allowBlank="1" showInputMessage="1" showErrorMessage="1" promptTitle="Credit Limit" prompt="Current Credit Limit" sqref="W2:X208" xr:uid="{BDA0D194-C912-4369-AD40-4D6C6D11505A}"/>
    <dataValidation allowBlank="1" showInputMessage="1" showErrorMessage="1" promptTitle="Group Structure" prompt="Based on &quot;Global&quot; Group Structure API or &quot;Local&quot; data" sqref="AA2:AA208" xr:uid="{5EDAD9B6-3DA3-45C3-A30D-081715E54027}"/>
    <dataValidation allowBlank="1" showInputMessage="1" showErrorMessage="1" promptTitle="Global Financials" prompt="Common Financials" sqref="AO2:AO208" xr:uid="{3B57978F-F01F-466D-9822-B17B402294BD}"/>
    <dataValidation allowBlank="1" showInputMessage="1" showErrorMessage="1" promptTitle="Local Financials" prompt="Country specific" sqref="AP2:AP208" xr:uid="{B059E99A-F4DE-4D7D-9207-79406892A138}"/>
    <dataValidation allowBlank="1" showInputMessage="1" showErrorMessage="1" promptTitle="Individual or Consolidated" prompt="Individual Accounts or _x000a_Consolidated Accounts" sqref="AQ2:AQ208" xr:uid="{406E3CF6-A250-46B7-B36E-C48FBDACBAA4}"/>
    <dataValidation allowBlank="1" showInputMessage="1" showErrorMessage="1" promptTitle="Ultimate Parent" prompt="Ultimate Holding Company" sqref="AB2:AB208" xr:uid="{42ED2329-41FB-45CD-8C0A-AF90ED00F453}"/>
    <dataValidation allowBlank="1" showInputMessage="1" showErrorMessage="1" promptTitle="Immediate Parent" prompt="Immediate Holding Company" sqref="AC2:AC208" xr:uid="{009AE6D3-8677-4668-878E-2D5CFBCD86F0}"/>
    <dataValidation allowBlank="1" showInputMessage="1" showErrorMessage="1" promptTitle="Subsidiaries" prompt="Subsidiary Companies (array)" sqref="AD2:AD208" xr:uid="{238C58E9-32D2-4364-A4D9-721F34D4BB3E}"/>
    <dataValidation allowBlank="1" showInputMessage="1" showErrorMessage="1" promptTitle="Main Addess" prompt="Main/Contact address - usually Registered Office" sqref="Q2:Q208" xr:uid="{5F028822-7A63-41E9-A62D-B15BECFE79B0}"/>
    <dataValidation allowBlank="1" showInputMessage="1" showErrorMessage="1" promptTitle="Other addresses" prompt="Other addresses in this country/legal jurisdiction." sqref="R2:R208" xr:uid="{3B8B591D-02AE-463A-8E96-B1A3EC42655B}"/>
    <dataValidation allowBlank="1" showInputMessage="1" showErrorMessage="1" promptTitle="Previous Addresses" prompt="Usually Registered Office address" sqref="S2:S208" xr:uid="{6B695408-97A5-4822-A749-494B31B4A0A8}"/>
    <dataValidation allowBlank="1" showInputMessage="1" showErrorMessage="1" promptTitle="Email/URL" prompt="Email addresses, website URL or both." sqref="T2:T208" xr:uid="{D5ACA728-41FF-4B9D-9D80-50F7C8FAB418}"/>
    <dataValidation allowBlank="1" showInputMessage="1" showErrorMessage="1" promptTitle="Court Data" prompt="For example Court Judgments" sqref="AS2:AS208" xr:uid="{58D45B35-5E3C-47A6-AB0F-1CB5E35D771E}"/>
    <dataValidation allowBlank="1" showInputMessage="1" showErrorMessage="1" promptTitle="Collections Data" prompt="Unpaid bills with Collections Agency or Returned Cheques" sqref="AT2:AT208" xr:uid="{6ED4654A-B498-424F-9168-9C218F2E349A}"/>
    <dataValidation allowBlank="1" showInputMessage="1" showErrorMessage="1" promptTitle="Insolvency Data" prompt="Insolvency, Bankruptcy or Legal Filings" sqref="AU2:AU208" xr:uid="{01E9E833-C174-4CA7-A65D-EA1B7F0F7A43}"/>
    <dataValidation allowBlank="1" showInputMessage="1" showErrorMessage="1" promptTitle="Sanctions" prompt="International Sanctions Data" sqref="AV2:AV208" xr:uid="{521621C8-4FD3-4064-99B7-75881BECAFD4}"/>
    <dataValidation allowBlank="1" showInputMessage="1" showErrorMessage="1" promptTitle="other negative" prompt="Other negative information" sqref="AW2:AW208" xr:uid="{7ED99F48-4AB4-4C7D-A270-CE00D87A63D8}"/>
  </dataValidations>
  <pageMargins left="0.7" right="0.7" top="0.75" bottom="0.75" header="0.3" footer="0.3"/>
  <pageSetup orientation="portrait" r:id="rId1"/>
  <ignoredErrors>
    <ignoredError sqref="B153:B156 B178 B188 B192 B8 B51 B159:B160 B157:B158"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476"/>
  <sheetViews>
    <sheetView tabSelected="1" zoomScale="73" zoomScaleNormal="90" workbookViewId="0">
      <pane xSplit="5" ySplit="4" topLeftCell="AV348" activePane="bottomRight" state="frozen"/>
      <selection pane="topRight" activeCell="F1" sqref="F1"/>
      <selection pane="bottomLeft" activeCell="A5" sqref="A5"/>
      <selection pane="bottomRight" activeCell="AX10" sqref="AX10"/>
    </sheetView>
  </sheetViews>
  <sheetFormatPr defaultColWidth="7" defaultRowHeight="18" x14ac:dyDescent="0.35"/>
  <cols>
    <col min="1" max="1" width="4" style="220" customWidth="1"/>
    <col min="2" max="2" width="7" style="324" hidden="1" customWidth="1"/>
    <col min="3" max="3" width="8.33203125" style="324" hidden="1" customWidth="1"/>
    <col min="4" max="4" width="43.33203125" style="1" bestFit="1" customWidth="1"/>
    <col min="5" max="5" width="5" style="94" customWidth="1"/>
    <col min="6" max="7" width="7" style="2" customWidth="1"/>
    <col min="8" max="8" width="7" style="1" customWidth="1"/>
    <col min="9" max="9" width="7" style="2" customWidth="1"/>
    <col min="10" max="11" width="4" style="74" customWidth="1"/>
    <col min="12" max="12" width="6.5546875" style="1" customWidth="1"/>
    <col min="13" max="14" width="3.5546875" style="117" customWidth="1"/>
    <col min="15" max="15" width="6.5546875" style="3" customWidth="1"/>
    <col min="16" max="18" width="3.5546875" style="17" customWidth="1"/>
    <col min="19" max="20" width="3.5546875" style="16" customWidth="1"/>
    <col min="21" max="21" width="3.5546875" style="22" customWidth="1"/>
    <col min="22" max="22" width="3.5546875" style="17" customWidth="1"/>
    <col min="23" max="34" width="6.5546875" style="3" customWidth="1"/>
    <col min="35" max="35" width="12.5546875" style="3" customWidth="1"/>
    <col min="36" max="36" width="10.5546875" style="3" customWidth="1"/>
    <col min="37" max="39" width="12.5546875" style="3" customWidth="1"/>
    <col min="40" max="42" width="7" style="3" customWidth="1"/>
    <col min="43" max="43" width="7" style="3" hidden="1" customWidth="1"/>
    <col min="44" max="49" width="7" style="3" customWidth="1"/>
    <col min="50" max="51" width="4" style="20" customWidth="1"/>
    <col min="52" max="54" width="7" style="3" customWidth="1"/>
    <col min="55" max="55" width="7" style="20" customWidth="1"/>
    <col min="56" max="59" width="7" style="3" customWidth="1"/>
    <col min="60" max="60" width="12.5546875" style="3" customWidth="1"/>
    <col min="63" max="16384" width="7" style="1"/>
  </cols>
  <sheetData>
    <row r="1" spans="1:60" s="9" customFormat="1" ht="16.5" customHeight="1" thickTop="1" thickBot="1" x14ac:dyDescent="0.35">
      <c r="A1" s="218"/>
      <c r="B1" s="320" t="s">
        <v>547</v>
      </c>
      <c r="C1" s="320" t="s">
        <v>548</v>
      </c>
      <c r="D1" s="10"/>
      <c r="E1" s="94"/>
      <c r="F1" s="384" t="s">
        <v>71</v>
      </c>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6"/>
      <c r="AK1" s="77" t="s">
        <v>126</v>
      </c>
      <c r="AL1" s="413" t="s">
        <v>76</v>
      </c>
      <c r="AM1" s="414"/>
      <c r="AN1" s="384" t="s">
        <v>62</v>
      </c>
      <c r="AO1" s="385"/>
      <c r="AP1" s="385"/>
      <c r="AQ1" s="385"/>
      <c r="AR1" s="385"/>
      <c r="AS1" s="385"/>
      <c r="AT1" s="385"/>
      <c r="AU1" s="385"/>
      <c r="AV1" s="385"/>
      <c r="AW1" s="386"/>
      <c r="AX1" s="384" t="s">
        <v>82</v>
      </c>
      <c r="AY1" s="385"/>
      <c r="AZ1" s="386"/>
      <c r="BA1" s="384" t="s">
        <v>93</v>
      </c>
      <c r="BB1" s="385"/>
      <c r="BC1" s="385"/>
      <c r="BD1" s="385"/>
      <c r="BE1" s="385"/>
      <c r="BF1" s="385"/>
      <c r="BG1" s="385"/>
      <c r="BH1" s="385"/>
    </row>
    <row r="2" spans="1:60" s="9" customFormat="1" ht="16.5" customHeight="1" thickTop="1" thickBot="1" x14ac:dyDescent="0.35">
      <c r="A2" s="218"/>
      <c r="B2" s="320"/>
      <c r="C2" s="320"/>
      <c r="D2" s="48">
        <f>IF(D4=2,2,1.3)</f>
        <v>2</v>
      </c>
      <c r="E2" s="94"/>
      <c r="F2" s="80" t="s">
        <v>138</v>
      </c>
      <c r="G2" s="80" t="s">
        <v>387</v>
      </c>
      <c r="H2" s="11" t="s">
        <v>338</v>
      </c>
      <c r="I2" s="11" t="s">
        <v>235</v>
      </c>
      <c r="J2" s="396" t="s">
        <v>249</v>
      </c>
      <c r="K2" s="397"/>
      <c r="L2" s="11" t="s">
        <v>296</v>
      </c>
      <c r="M2" s="384" t="s">
        <v>294</v>
      </c>
      <c r="N2" s="386"/>
      <c r="O2" s="11" t="s">
        <v>208</v>
      </c>
      <c r="P2" s="384" t="s">
        <v>403</v>
      </c>
      <c r="Q2" s="385"/>
      <c r="R2" s="386"/>
      <c r="S2" s="384" t="s">
        <v>487</v>
      </c>
      <c r="T2" s="386"/>
      <c r="U2" s="396" t="s">
        <v>524</v>
      </c>
      <c r="V2" s="397"/>
      <c r="W2" s="11" t="s">
        <v>115</v>
      </c>
      <c r="X2" s="11" t="s">
        <v>203</v>
      </c>
      <c r="Y2" s="11" t="s">
        <v>232</v>
      </c>
      <c r="Z2" s="11" t="s">
        <v>255</v>
      </c>
      <c r="AA2" s="11" t="s">
        <v>279</v>
      </c>
      <c r="AB2" s="11" t="s">
        <v>492</v>
      </c>
      <c r="AC2" s="11" t="s">
        <v>330</v>
      </c>
      <c r="AD2" s="11" t="s">
        <v>475</v>
      </c>
      <c r="AE2" s="11" t="s">
        <v>421</v>
      </c>
      <c r="AF2" s="11" t="s">
        <v>423</v>
      </c>
      <c r="AG2" s="11" t="s">
        <v>512</v>
      </c>
      <c r="AH2" s="78" t="s">
        <v>549</v>
      </c>
      <c r="AI2" s="79" t="s">
        <v>550</v>
      </c>
      <c r="AJ2" s="79" t="s">
        <v>551</v>
      </c>
      <c r="AK2" s="79" t="s">
        <v>552</v>
      </c>
      <c r="AL2" s="353" t="s">
        <v>553</v>
      </c>
      <c r="AM2" s="100" t="s">
        <v>554</v>
      </c>
      <c r="AN2" s="11" t="s">
        <v>303</v>
      </c>
      <c r="AO2" s="11" t="s">
        <v>190</v>
      </c>
      <c r="AP2" s="11" t="s">
        <v>277</v>
      </c>
      <c r="AQ2" s="11" t="s">
        <v>15</v>
      </c>
      <c r="AR2" s="11" t="s">
        <v>15</v>
      </c>
      <c r="AS2" s="11" t="s">
        <v>470</v>
      </c>
      <c r="AT2" s="11" t="s">
        <v>457</v>
      </c>
      <c r="AU2" s="11" t="s">
        <v>496</v>
      </c>
      <c r="AV2" s="79" t="s">
        <v>555</v>
      </c>
      <c r="AW2" s="11" t="s">
        <v>556</v>
      </c>
      <c r="AX2" s="396" t="s">
        <v>109</v>
      </c>
      <c r="AY2" s="397"/>
      <c r="AZ2" s="11" t="s">
        <v>392</v>
      </c>
      <c r="BA2" s="11" t="s">
        <v>175</v>
      </c>
      <c r="BB2" s="11" t="s">
        <v>557</v>
      </c>
      <c r="BC2" s="26" t="s">
        <v>96</v>
      </c>
      <c r="BD2" s="11" t="s">
        <v>159</v>
      </c>
      <c r="BE2" s="11" t="s">
        <v>187</v>
      </c>
      <c r="BF2" s="11" t="s">
        <v>558</v>
      </c>
      <c r="BG2" s="11" t="s">
        <v>365</v>
      </c>
      <c r="BH2" s="244" t="s">
        <v>559</v>
      </c>
    </row>
    <row r="3" spans="1:60" s="9" customFormat="1" ht="54.75" customHeight="1" thickTop="1" x14ac:dyDescent="0.3">
      <c r="A3" s="218"/>
      <c r="B3" s="320"/>
      <c r="C3" s="320"/>
      <c r="D3" s="10"/>
      <c r="E3" s="94"/>
      <c r="F3" s="391" t="s">
        <v>560</v>
      </c>
      <c r="G3" s="391" t="s">
        <v>561</v>
      </c>
      <c r="H3" s="391" t="s">
        <v>562</v>
      </c>
      <c r="I3" s="391" t="s">
        <v>563</v>
      </c>
      <c r="J3" s="32" t="s">
        <v>564</v>
      </c>
      <c r="K3" s="121" t="s">
        <v>565</v>
      </c>
      <c r="L3" s="391" t="s">
        <v>566</v>
      </c>
      <c r="M3" s="32" t="s">
        <v>564</v>
      </c>
      <c r="N3" s="121" t="s">
        <v>567</v>
      </c>
      <c r="O3" s="31"/>
      <c r="P3" s="32" t="s">
        <v>564</v>
      </c>
      <c r="Q3" s="233" t="s">
        <v>568</v>
      </c>
      <c r="R3" s="121" t="s">
        <v>569</v>
      </c>
      <c r="S3" s="32" t="s">
        <v>564</v>
      </c>
      <c r="T3" s="33" t="s">
        <v>565</v>
      </c>
      <c r="U3" s="34" t="s">
        <v>564</v>
      </c>
      <c r="V3" s="33" t="s">
        <v>567</v>
      </c>
      <c r="W3" s="31"/>
      <c r="X3" s="31"/>
      <c r="Y3" s="31"/>
      <c r="Z3" s="31"/>
      <c r="AA3" s="31"/>
      <c r="AB3" s="371" t="s">
        <v>570</v>
      </c>
      <c r="AC3" s="371" t="s">
        <v>571</v>
      </c>
      <c r="AD3" s="31"/>
      <c r="AE3" s="31"/>
      <c r="AF3" s="31"/>
      <c r="AG3" s="31"/>
      <c r="AH3" s="371" t="s">
        <v>572</v>
      </c>
      <c r="AI3" s="401" t="s">
        <v>573</v>
      </c>
      <c r="AJ3" s="401" t="s">
        <v>574</v>
      </c>
      <c r="AK3" s="403" t="s">
        <v>575</v>
      </c>
      <c r="AL3" s="387" t="s">
        <v>576</v>
      </c>
      <c r="AM3" s="398" t="s">
        <v>577</v>
      </c>
      <c r="AN3" s="31"/>
      <c r="AO3" s="31"/>
      <c r="AP3" s="371" t="s">
        <v>578</v>
      </c>
      <c r="AQ3" s="389" t="s">
        <v>579</v>
      </c>
      <c r="AR3" s="371" t="s">
        <v>580</v>
      </c>
      <c r="AS3" s="371" t="s">
        <v>581</v>
      </c>
      <c r="AT3" s="31"/>
      <c r="AU3" s="31"/>
      <c r="AV3" s="394" t="s">
        <v>582</v>
      </c>
      <c r="AW3" s="400" t="s">
        <v>583</v>
      </c>
      <c r="AX3" s="34" t="s">
        <v>564</v>
      </c>
      <c r="AY3" s="33" t="s">
        <v>567</v>
      </c>
      <c r="AZ3" s="371" t="s">
        <v>584</v>
      </c>
      <c r="BA3" s="31"/>
      <c r="BB3" s="31"/>
      <c r="BC3" s="37"/>
      <c r="BD3" s="31"/>
      <c r="BE3" s="31"/>
      <c r="BF3" s="371" t="s">
        <v>585</v>
      </c>
      <c r="BG3" s="31"/>
      <c r="BH3" s="403" t="s">
        <v>586</v>
      </c>
    </row>
    <row r="4" spans="1:60" s="27" customFormat="1" ht="72.75" customHeight="1" thickBot="1" x14ac:dyDescent="0.35">
      <c r="A4" s="221"/>
      <c r="B4" s="321"/>
      <c r="C4" s="321"/>
      <c r="D4" s="193">
        <v>2</v>
      </c>
      <c r="E4" s="150"/>
      <c r="F4" s="392"/>
      <c r="G4" s="392"/>
      <c r="H4" s="392"/>
      <c r="I4" s="392"/>
      <c r="J4" s="378" t="s">
        <v>587</v>
      </c>
      <c r="K4" s="379"/>
      <c r="L4" s="392"/>
      <c r="M4" s="399" t="s">
        <v>588</v>
      </c>
      <c r="N4" s="405"/>
      <c r="O4" s="35" t="s">
        <v>589</v>
      </c>
      <c r="P4" s="378" t="s">
        <v>590</v>
      </c>
      <c r="Q4" s="393"/>
      <c r="R4" s="379"/>
      <c r="S4" s="378" t="s">
        <v>591</v>
      </c>
      <c r="T4" s="379"/>
      <c r="U4" s="399" t="s">
        <v>592</v>
      </c>
      <c r="V4" s="379"/>
      <c r="W4" s="35" t="s">
        <v>593</v>
      </c>
      <c r="X4" s="35" t="s">
        <v>202</v>
      </c>
      <c r="Y4" s="35" t="s">
        <v>594</v>
      </c>
      <c r="Z4" s="35" t="s">
        <v>595</v>
      </c>
      <c r="AA4" s="35" t="s">
        <v>596</v>
      </c>
      <c r="AB4" s="372"/>
      <c r="AC4" s="372"/>
      <c r="AD4" s="35" t="s">
        <v>597</v>
      </c>
      <c r="AE4" s="35" t="s">
        <v>598</v>
      </c>
      <c r="AF4" s="35" t="s">
        <v>599</v>
      </c>
      <c r="AG4" s="35" t="s">
        <v>600</v>
      </c>
      <c r="AH4" s="372"/>
      <c r="AI4" s="402"/>
      <c r="AJ4" s="402"/>
      <c r="AK4" s="404"/>
      <c r="AL4" s="388"/>
      <c r="AM4" s="388"/>
      <c r="AN4" s="35" t="s">
        <v>601</v>
      </c>
      <c r="AO4" s="35" t="s">
        <v>602</v>
      </c>
      <c r="AP4" s="372"/>
      <c r="AQ4" s="390"/>
      <c r="AR4" s="372"/>
      <c r="AS4" s="372"/>
      <c r="AT4" s="35" t="s">
        <v>603</v>
      </c>
      <c r="AU4" s="35" t="s">
        <v>604</v>
      </c>
      <c r="AV4" s="395"/>
      <c r="AW4" s="388"/>
      <c r="AX4" s="399" t="s">
        <v>605</v>
      </c>
      <c r="AY4" s="405"/>
      <c r="AZ4" s="372"/>
      <c r="BA4" s="35" t="s">
        <v>606</v>
      </c>
      <c r="BB4" s="35" t="s">
        <v>607</v>
      </c>
      <c r="BC4" s="36" t="s">
        <v>608</v>
      </c>
      <c r="BD4" s="35" t="s">
        <v>609</v>
      </c>
      <c r="BE4" s="35" t="s">
        <v>610</v>
      </c>
      <c r="BF4" s="372"/>
      <c r="BG4" s="35" t="s">
        <v>611</v>
      </c>
      <c r="BH4" s="404"/>
    </row>
    <row r="5" spans="1:60" s="25" customFormat="1" ht="26.25" customHeight="1" thickTop="1" x14ac:dyDescent="0.3">
      <c r="A5" s="219"/>
      <c r="B5" s="322"/>
      <c r="C5" s="322"/>
      <c r="D5" s="10" t="s">
        <v>612</v>
      </c>
      <c r="E5" s="151"/>
      <c r="F5" s="39"/>
      <c r="G5" s="39"/>
      <c r="H5" s="39"/>
      <c r="I5" s="39"/>
      <c r="J5" s="98"/>
      <c r="K5" s="98"/>
      <c r="L5" s="39"/>
      <c r="M5" s="98"/>
      <c r="N5" s="131" t="s">
        <v>613</v>
      </c>
      <c r="O5" s="42"/>
      <c r="P5" s="39"/>
      <c r="Q5" s="39"/>
      <c r="R5" s="39"/>
      <c r="S5" s="128"/>
      <c r="T5" s="129"/>
      <c r="U5" s="129"/>
      <c r="V5" s="129"/>
      <c r="W5" s="130"/>
      <c r="X5" s="131" t="s">
        <v>613</v>
      </c>
      <c r="Y5" s="130"/>
      <c r="Z5" s="130"/>
      <c r="AA5" s="130"/>
      <c r="AB5" s="130"/>
      <c r="AC5" s="130"/>
      <c r="AD5" s="130"/>
      <c r="AE5" s="130"/>
      <c r="AF5" s="130"/>
      <c r="AG5" s="130"/>
      <c r="AH5" s="130"/>
      <c r="AI5" s="132"/>
      <c r="AJ5" s="132"/>
      <c r="AK5" s="132"/>
      <c r="AL5" s="82"/>
      <c r="AM5" s="83"/>
      <c r="AN5" s="84"/>
      <c r="AO5" s="84"/>
      <c r="AP5" s="84"/>
      <c r="AQ5" s="84"/>
      <c r="AR5" s="83"/>
      <c r="AS5" s="84"/>
      <c r="AT5" s="133"/>
      <c r="AU5" s="84"/>
      <c r="AV5" s="130"/>
      <c r="AW5" s="130"/>
      <c r="AX5" s="84"/>
      <c r="AY5" s="84"/>
      <c r="AZ5" s="84"/>
      <c r="BA5" s="84"/>
      <c r="BB5" s="133"/>
      <c r="BC5" s="83"/>
      <c r="BD5" s="84"/>
      <c r="BE5" s="83"/>
      <c r="BF5" s="84">
        <v>1</v>
      </c>
      <c r="BG5" s="84"/>
      <c r="BH5" s="84"/>
    </row>
    <row r="6" spans="1:60" s="127" customFormat="1" ht="35.25" customHeight="1" thickBot="1" x14ac:dyDescent="0.35">
      <c r="A6" s="222"/>
      <c r="B6" s="323">
        <f>ROW()</f>
        <v>6</v>
      </c>
      <c r="C6" s="323">
        <f>COUNTIFS(D$6:D6,D6)</f>
        <v>1</v>
      </c>
      <c r="D6" s="126" t="s">
        <v>614</v>
      </c>
      <c r="F6" s="201" t="s">
        <v>615</v>
      </c>
      <c r="G6" s="201" t="s">
        <v>616</v>
      </c>
      <c r="H6" s="201" t="s">
        <v>617</v>
      </c>
      <c r="I6" s="201" t="s">
        <v>618</v>
      </c>
      <c r="J6" s="156" t="s">
        <v>619</v>
      </c>
      <c r="K6" s="157" t="s">
        <v>620</v>
      </c>
      <c r="L6" s="201" t="s">
        <v>621</v>
      </c>
      <c r="M6" s="202" t="s">
        <v>622</v>
      </c>
      <c r="N6" s="203" t="s">
        <v>623</v>
      </c>
      <c r="O6" s="201" t="s">
        <v>624</v>
      </c>
      <c r="P6" s="156" t="s">
        <v>625</v>
      </c>
      <c r="Q6" s="235" t="s">
        <v>626</v>
      </c>
      <c r="R6" s="157" t="s">
        <v>627</v>
      </c>
      <c r="S6" s="156" t="s">
        <v>628</v>
      </c>
      <c r="T6" s="157" t="s">
        <v>629</v>
      </c>
      <c r="U6" s="156" t="s">
        <v>630</v>
      </c>
      <c r="V6" s="157" t="s">
        <v>631</v>
      </c>
      <c r="W6" s="201" t="s">
        <v>632</v>
      </c>
      <c r="X6" s="201" t="s">
        <v>633</v>
      </c>
      <c r="Y6" s="201" t="s">
        <v>634</v>
      </c>
      <c r="Z6" s="201" t="s">
        <v>635</v>
      </c>
      <c r="AA6" s="201" t="s">
        <v>636</v>
      </c>
      <c r="AB6" s="201" t="s">
        <v>637</v>
      </c>
      <c r="AC6" s="201" t="s">
        <v>638</v>
      </c>
      <c r="AD6" s="201" t="s">
        <v>639</v>
      </c>
      <c r="AE6" s="201" t="s">
        <v>640</v>
      </c>
      <c r="AF6" s="201" t="s">
        <v>641</v>
      </c>
      <c r="AG6" s="201" t="s">
        <v>642</v>
      </c>
      <c r="AH6" s="201" t="s">
        <v>643</v>
      </c>
      <c r="AI6" s="201" t="s">
        <v>644</v>
      </c>
      <c r="AJ6" s="201" t="s">
        <v>644</v>
      </c>
      <c r="AK6" s="201" t="s">
        <v>645</v>
      </c>
      <c r="AL6" s="201" t="s">
        <v>645</v>
      </c>
      <c r="AM6" s="201" t="s">
        <v>646</v>
      </c>
      <c r="AN6" s="201" t="s">
        <v>647</v>
      </c>
      <c r="AO6" s="201" t="s">
        <v>648</v>
      </c>
      <c r="AP6" s="201" t="s">
        <v>649</v>
      </c>
      <c r="AQ6" s="201"/>
      <c r="AR6" s="201" t="s">
        <v>650</v>
      </c>
      <c r="AS6" s="201" t="s">
        <v>651</v>
      </c>
      <c r="AT6" s="201" t="s">
        <v>652</v>
      </c>
      <c r="AU6" s="201" t="s">
        <v>653</v>
      </c>
      <c r="AV6" s="201" t="s">
        <v>654</v>
      </c>
      <c r="AW6" s="201" t="s">
        <v>655</v>
      </c>
      <c r="AX6" s="156" t="s">
        <v>656</v>
      </c>
      <c r="AY6" s="157" t="s">
        <v>657</v>
      </c>
      <c r="AZ6" s="201" t="s">
        <v>658</v>
      </c>
      <c r="BA6" s="201" t="s">
        <v>659</v>
      </c>
      <c r="BB6" s="201" t="s">
        <v>660</v>
      </c>
      <c r="BC6" s="201" t="s">
        <v>661</v>
      </c>
      <c r="BD6" s="201" t="s">
        <v>662</v>
      </c>
      <c r="BE6" s="201" t="s">
        <v>663</v>
      </c>
      <c r="BF6" s="201" t="s">
        <v>664</v>
      </c>
      <c r="BG6" s="201" t="s">
        <v>665</v>
      </c>
      <c r="BH6" s="201" t="s">
        <v>666</v>
      </c>
    </row>
    <row r="7" spans="1:60" s="23" customFormat="1" ht="19.2" thickTop="1" thickBot="1" x14ac:dyDescent="0.4">
      <c r="A7" s="220"/>
      <c r="B7" s="323">
        <f>ROW()</f>
        <v>7</v>
      </c>
      <c r="C7" s="323">
        <f>COUNTIFS(D$6:D7,D7)</f>
        <v>1</v>
      </c>
      <c r="D7" s="13" t="str">
        <f>IF(api_version=2,"-","Report @Currency (GGS only)")</f>
        <v>-</v>
      </c>
      <c r="E7" s="94"/>
      <c r="F7" s="204" t="str">
        <f t="shared" ref="F7:BH7" si="0">IF(api_version=2,"No","Yes")</f>
        <v>No</v>
      </c>
      <c r="G7" s="204" t="str">
        <f t="shared" si="0"/>
        <v>No</v>
      </c>
      <c r="H7" s="204" t="str">
        <f t="shared" si="0"/>
        <v>No</v>
      </c>
      <c r="I7" s="204" t="str">
        <f t="shared" si="0"/>
        <v>No</v>
      </c>
      <c r="J7" s="18" t="str">
        <f t="shared" si="0"/>
        <v>No</v>
      </c>
      <c r="K7" s="15" t="str">
        <f t="shared" si="0"/>
        <v>No</v>
      </c>
      <c r="L7" s="204" t="str">
        <f t="shared" si="0"/>
        <v>No</v>
      </c>
      <c r="M7" s="18" t="str">
        <f t="shared" si="0"/>
        <v>No</v>
      </c>
      <c r="N7" s="15" t="s">
        <v>65</v>
      </c>
      <c r="O7" s="204" t="str">
        <f t="shared" si="0"/>
        <v>No</v>
      </c>
      <c r="P7" s="18" t="str">
        <f t="shared" si="0"/>
        <v>No</v>
      </c>
      <c r="Q7" s="21" t="s">
        <v>65</v>
      </c>
      <c r="R7" s="15" t="str">
        <f t="shared" si="0"/>
        <v>No</v>
      </c>
      <c r="S7" s="18" t="str">
        <f t="shared" si="0"/>
        <v>No</v>
      </c>
      <c r="T7" s="15" t="str">
        <f t="shared" si="0"/>
        <v>No</v>
      </c>
      <c r="U7" s="18" t="str">
        <f t="shared" si="0"/>
        <v>No</v>
      </c>
      <c r="V7" s="15" t="str">
        <f t="shared" si="0"/>
        <v>No</v>
      </c>
      <c r="W7" s="204" t="str">
        <f t="shared" si="0"/>
        <v>No</v>
      </c>
      <c r="X7" s="204" t="str">
        <f t="shared" si="0"/>
        <v>No</v>
      </c>
      <c r="Y7" s="204" t="str">
        <f t="shared" si="0"/>
        <v>No</v>
      </c>
      <c r="Z7" s="204" t="str">
        <f t="shared" si="0"/>
        <v>No</v>
      </c>
      <c r="AA7" s="204" t="str">
        <f t="shared" si="0"/>
        <v>No</v>
      </c>
      <c r="AB7" s="204" t="str">
        <f t="shared" si="0"/>
        <v>No</v>
      </c>
      <c r="AC7" s="204" t="str">
        <f t="shared" si="0"/>
        <v>No</v>
      </c>
      <c r="AD7" s="204" t="str">
        <f t="shared" si="0"/>
        <v>No</v>
      </c>
      <c r="AE7" s="204" t="str">
        <f t="shared" si="0"/>
        <v>No</v>
      </c>
      <c r="AF7" s="204" t="str">
        <f t="shared" si="0"/>
        <v>No</v>
      </c>
      <c r="AG7" s="204" t="str">
        <f t="shared" si="0"/>
        <v>No</v>
      </c>
      <c r="AH7" s="204" t="str">
        <f t="shared" si="0"/>
        <v>No</v>
      </c>
      <c r="AI7" s="204" t="str">
        <f t="shared" si="0"/>
        <v>No</v>
      </c>
      <c r="AJ7" s="204" t="str">
        <f t="shared" si="0"/>
        <v>No</v>
      </c>
      <c r="AK7" s="204" t="str">
        <f t="shared" si="0"/>
        <v>No</v>
      </c>
      <c r="AL7" s="204" t="str">
        <f t="shared" si="0"/>
        <v>No</v>
      </c>
      <c r="AM7" s="204" t="str">
        <f>IF(api_version=2,"No","Yes")</f>
        <v>No</v>
      </c>
      <c r="AN7" s="204" t="str">
        <f t="shared" si="0"/>
        <v>No</v>
      </c>
      <c r="AO7" s="204" t="str">
        <f t="shared" si="0"/>
        <v>No</v>
      </c>
      <c r="AP7" s="204" t="str">
        <f t="shared" si="0"/>
        <v>No</v>
      </c>
      <c r="AQ7" s="204" t="str">
        <f t="shared" si="0"/>
        <v>No</v>
      </c>
      <c r="AR7" s="204" t="str">
        <f t="shared" si="0"/>
        <v>No</v>
      </c>
      <c r="AS7" s="204" t="str">
        <f t="shared" si="0"/>
        <v>No</v>
      </c>
      <c r="AT7" s="204" t="str">
        <f t="shared" si="0"/>
        <v>No</v>
      </c>
      <c r="AU7" s="204" t="str">
        <f t="shared" si="0"/>
        <v>No</v>
      </c>
      <c r="AV7" s="204" t="str">
        <f t="shared" si="0"/>
        <v>No</v>
      </c>
      <c r="AW7" s="204" t="str">
        <f t="shared" si="0"/>
        <v>No</v>
      </c>
      <c r="AX7" s="18" t="str">
        <f t="shared" si="0"/>
        <v>No</v>
      </c>
      <c r="AY7" s="15" t="str">
        <f t="shared" si="0"/>
        <v>No</v>
      </c>
      <c r="AZ7" s="204" t="str">
        <f t="shared" si="0"/>
        <v>No</v>
      </c>
      <c r="BA7" s="204" t="str">
        <f t="shared" si="0"/>
        <v>No</v>
      </c>
      <c r="BB7" s="204" t="str">
        <f t="shared" si="0"/>
        <v>No</v>
      </c>
      <c r="BC7" s="204" t="str">
        <f t="shared" si="0"/>
        <v>No</v>
      </c>
      <c r="BD7" s="204" t="str">
        <f t="shared" si="0"/>
        <v>No</v>
      </c>
      <c r="BE7" s="204" t="str">
        <f t="shared" si="0"/>
        <v>No</v>
      </c>
      <c r="BF7" s="204" t="str">
        <f t="shared" si="0"/>
        <v>No</v>
      </c>
      <c r="BG7" s="204" t="str">
        <f t="shared" si="0"/>
        <v>No</v>
      </c>
      <c r="BH7" s="204" t="str">
        <f t="shared" si="0"/>
        <v>No</v>
      </c>
    </row>
    <row r="8" spans="1:60" s="5" customFormat="1" ht="15.75" customHeight="1" thickTop="1" thickBot="1" x14ac:dyDescent="0.35">
      <c r="A8" s="223"/>
      <c r="B8" s="323">
        <f>ROW()</f>
        <v>8</v>
      </c>
      <c r="C8" s="323">
        <f>COUNTIFS(D$6:D8,D8)</f>
        <v>1</v>
      </c>
      <c r="D8" s="12" t="s">
        <v>667</v>
      </c>
      <c r="E8" s="150"/>
      <c r="F8" s="122"/>
      <c r="G8" s="122"/>
      <c r="H8" s="17"/>
      <c r="I8" s="122"/>
      <c r="J8" s="122"/>
      <c r="K8" s="122"/>
      <c r="L8" s="17"/>
      <c r="M8" s="376"/>
      <c r="N8" s="376"/>
      <c r="O8" s="20"/>
      <c r="P8" s="17"/>
      <c r="Q8" s="17"/>
      <c r="R8" s="17"/>
      <c r="S8" s="376"/>
      <c r="T8" s="376"/>
      <c r="U8" s="376"/>
      <c r="V8" s="376"/>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376"/>
      <c r="AY8" s="376"/>
      <c r="AZ8" s="20"/>
      <c r="BA8" s="20"/>
      <c r="BB8" s="20"/>
      <c r="BC8" s="376"/>
      <c r="BD8" s="20"/>
      <c r="BE8" s="20"/>
      <c r="BF8" s="20"/>
      <c r="BG8" s="20"/>
      <c r="BH8" s="20"/>
    </row>
    <row r="9" spans="1:60" ht="20.25" customHeight="1" thickTop="1" x14ac:dyDescent="0.3">
      <c r="A9" s="373" t="s">
        <v>668</v>
      </c>
      <c r="B9" s="323">
        <f>ROW()</f>
        <v>9</v>
      </c>
      <c r="C9" s="323">
        <f>COUNTIFS(D$6:D9,D9)</f>
        <v>1</v>
      </c>
      <c r="D9" s="145" t="str">
        <f>IF(api_version=2,"companySummary","CompanySummary")</f>
        <v>companySummary</v>
      </c>
      <c r="F9" s="122"/>
      <c r="G9" s="122"/>
      <c r="H9" s="17"/>
      <c r="I9" s="122"/>
      <c r="J9" s="122"/>
      <c r="K9" s="122"/>
      <c r="L9" s="17"/>
      <c r="M9" s="377"/>
      <c r="N9" s="377"/>
      <c r="O9" s="20"/>
      <c r="S9" s="377"/>
      <c r="T9" s="377"/>
      <c r="U9" s="377"/>
      <c r="V9" s="377"/>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377"/>
      <c r="AY9" s="377"/>
      <c r="AZ9" s="20"/>
      <c r="BA9" s="20"/>
      <c r="BB9" s="20"/>
      <c r="BC9" s="377"/>
      <c r="BD9" s="20"/>
      <c r="BE9" s="20"/>
      <c r="BF9" s="20"/>
      <c r="BG9" s="20"/>
      <c r="BH9" s="20"/>
    </row>
    <row r="10" spans="1:60" ht="16.5" customHeight="1" x14ac:dyDescent="0.3">
      <c r="A10" s="373"/>
      <c r="B10" s="323">
        <f>ROW()</f>
        <v>10</v>
      </c>
      <c r="C10" s="323">
        <f>COUNTIFS(D$6:D10,D10)</f>
        <v>1</v>
      </c>
      <c r="D10" s="123" t="str">
        <f>IF(api_version=2,"businessName","BusinessName")</f>
        <v>businessName</v>
      </c>
      <c r="F10" s="177" t="s">
        <v>64</v>
      </c>
      <c r="G10" s="177" t="s">
        <v>64</v>
      </c>
      <c r="H10" s="177" t="s">
        <v>64</v>
      </c>
      <c r="I10" s="177" t="s">
        <v>64</v>
      </c>
      <c r="J10" s="159" t="s">
        <v>64</v>
      </c>
      <c r="K10" s="160" t="s">
        <v>64</v>
      </c>
      <c r="L10" s="177" t="s">
        <v>64</v>
      </c>
      <c r="M10" s="159" t="s">
        <v>64</v>
      </c>
      <c r="N10" s="160" t="str">
        <f>IF(api_version=2,"Yes","No")</f>
        <v>Yes</v>
      </c>
      <c r="O10" s="177" t="s">
        <v>64</v>
      </c>
      <c r="P10" s="159" t="s">
        <v>64</v>
      </c>
      <c r="Q10" s="161" t="s">
        <v>64</v>
      </c>
      <c r="R10" s="161" t="s">
        <v>64</v>
      </c>
      <c r="S10" s="159" t="s">
        <v>64</v>
      </c>
      <c r="T10" s="160" t="s">
        <v>64</v>
      </c>
      <c r="U10" s="159" t="s">
        <v>64</v>
      </c>
      <c r="V10" s="160" t="s">
        <v>64</v>
      </c>
      <c r="W10" s="177" t="s">
        <v>64</v>
      </c>
      <c r="X10" s="177" t="s">
        <v>64</v>
      </c>
      <c r="Y10" s="177" t="s">
        <v>64</v>
      </c>
      <c r="Z10" s="177" t="s">
        <v>64</v>
      </c>
      <c r="AA10" s="177" t="s">
        <v>64</v>
      </c>
      <c r="AB10" s="177" t="s">
        <v>64</v>
      </c>
      <c r="AC10" s="177" t="s">
        <v>64</v>
      </c>
      <c r="AD10" s="177" t="s">
        <v>64</v>
      </c>
      <c r="AE10" s="177" t="s">
        <v>64</v>
      </c>
      <c r="AF10" s="177" t="s">
        <v>64</v>
      </c>
      <c r="AG10" s="177" t="s">
        <v>64</v>
      </c>
      <c r="AH10" s="177" t="s">
        <v>64</v>
      </c>
      <c r="AI10" s="177" t="s">
        <v>64</v>
      </c>
      <c r="AJ10" s="177" t="s">
        <v>64</v>
      </c>
      <c r="AK10" s="177" t="s">
        <v>64</v>
      </c>
      <c r="AL10" s="177" t="str">
        <f>AK10</f>
        <v>Yes</v>
      </c>
      <c r="AM10" s="177" t="s">
        <v>64</v>
      </c>
      <c r="AN10" s="177" t="s">
        <v>64</v>
      </c>
      <c r="AO10" s="177" t="s">
        <v>64</v>
      </c>
      <c r="AP10" s="177" t="str">
        <f>AI10</f>
        <v>Yes</v>
      </c>
      <c r="AQ10" s="177" t="s">
        <v>64</v>
      </c>
      <c r="AR10" s="177" t="s">
        <v>64</v>
      </c>
      <c r="AS10" s="177" t="s">
        <v>64</v>
      </c>
      <c r="AT10" s="177" t="s">
        <v>64</v>
      </c>
      <c r="AU10" s="177" t="s">
        <v>64</v>
      </c>
      <c r="AV10" s="177" t="s">
        <v>64</v>
      </c>
      <c r="AW10" s="177" t="s">
        <v>64</v>
      </c>
      <c r="AX10" s="159" t="s">
        <v>64</v>
      </c>
      <c r="AY10" s="160" t="s">
        <v>64</v>
      </c>
      <c r="AZ10" s="177" t="s">
        <v>64</v>
      </c>
      <c r="BA10" s="177" t="s">
        <v>64</v>
      </c>
      <c r="BB10" s="177" t="s">
        <v>64</v>
      </c>
      <c r="BC10" s="159" t="s">
        <v>64</v>
      </c>
      <c r="BD10" s="177" t="s">
        <v>64</v>
      </c>
      <c r="BE10" s="177" t="s">
        <v>64</v>
      </c>
      <c r="BF10" s="177" t="s">
        <v>64</v>
      </c>
      <c r="BG10" s="177" t="s">
        <v>64</v>
      </c>
      <c r="BH10" s="177" t="s">
        <v>64</v>
      </c>
    </row>
    <row r="11" spans="1:60" ht="14.4" x14ac:dyDescent="0.3">
      <c r="A11" s="373"/>
      <c r="B11" s="323">
        <f>ROW()</f>
        <v>11</v>
      </c>
      <c r="C11" s="323">
        <f>COUNTIFS(D$6:D11,D11)</f>
        <v>1</v>
      </c>
      <c r="D11" s="123" t="str">
        <f>IF(api_version=2,"country","Country")</f>
        <v>country</v>
      </c>
      <c r="F11" s="177" t="s">
        <v>64</v>
      </c>
      <c r="G11" s="177" t="s">
        <v>64</v>
      </c>
      <c r="H11" s="177" t="s">
        <v>64</v>
      </c>
      <c r="I11" s="177" t="s">
        <v>64</v>
      </c>
      <c r="J11" s="159" t="s">
        <v>64</v>
      </c>
      <c r="K11" s="160" t="s">
        <v>64</v>
      </c>
      <c r="L11" s="177" t="s">
        <v>64</v>
      </c>
      <c r="M11" s="159" t="s">
        <v>64</v>
      </c>
      <c r="N11" s="160" t="str">
        <f>IF(api_version=2,"Yes","No")</f>
        <v>Yes</v>
      </c>
      <c r="O11" s="177" t="s">
        <v>64</v>
      </c>
      <c r="P11" s="159" t="s">
        <v>64</v>
      </c>
      <c r="Q11" s="161" t="s">
        <v>64</v>
      </c>
      <c r="R11" s="161" t="s">
        <v>64</v>
      </c>
      <c r="S11" s="159" t="s">
        <v>64</v>
      </c>
      <c r="T11" s="160" t="s">
        <v>64</v>
      </c>
      <c r="U11" s="159" t="s">
        <v>64</v>
      </c>
      <c r="V11" s="160" t="s">
        <v>64</v>
      </c>
      <c r="W11" s="177" t="s">
        <v>64</v>
      </c>
      <c r="X11" s="177" t="s">
        <v>64</v>
      </c>
      <c r="Y11" s="177" t="s">
        <v>64</v>
      </c>
      <c r="Z11" s="177" t="s">
        <v>64</v>
      </c>
      <c r="AA11" s="177" t="s">
        <v>64</v>
      </c>
      <c r="AB11" s="177" t="s">
        <v>64</v>
      </c>
      <c r="AC11" s="177" t="s">
        <v>64</v>
      </c>
      <c r="AD11" s="177" t="s">
        <v>64</v>
      </c>
      <c r="AE11" s="177" t="s">
        <v>64</v>
      </c>
      <c r="AF11" s="177" t="s">
        <v>64</v>
      </c>
      <c r="AG11" s="177" t="s">
        <v>64</v>
      </c>
      <c r="AH11" s="177" t="s">
        <v>64</v>
      </c>
      <c r="AI11" s="177" t="s">
        <v>64</v>
      </c>
      <c r="AJ11" s="177" t="s">
        <v>64</v>
      </c>
      <c r="AK11" s="177" t="s">
        <v>64</v>
      </c>
      <c r="AL11" s="177" t="str">
        <f>AK11</f>
        <v>Yes</v>
      </c>
      <c r="AM11" s="177" t="s">
        <v>64</v>
      </c>
      <c r="AN11" s="177" t="s">
        <v>64</v>
      </c>
      <c r="AO11" s="177" t="s">
        <v>64</v>
      </c>
      <c r="AP11" s="177" t="s">
        <v>64</v>
      </c>
      <c r="AQ11" s="177" t="s">
        <v>64</v>
      </c>
      <c r="AR11" s="177" t="s">
        <v>64</v>
      </c>
      <c r="AS11" s="177" t="s">
        <v>64</v>
      </c>
      <c r="AT11" s="177" t="s">
        <v>64</v>
      </c>
      <c r="AU11" s="177" t="s">
        <v>64</v>
      </c>
      <c r="AV11" s="177" t="s">
        <v>64</v>
      </c>
      <c r="AW11" s="177" t="s">
        <v>64</v>
      </c>
      <c r="AX11" s="159" t="s">
        <v>64</v>
      </c>
      <c r="AY11" s="160" t="s">
        <v>64</v>
      </c>
      <c r="AZ11" s="177" t="s">
        <v>64</v>
      </c>
      <c r="BA11" s="177" t="s">
        <v>64</v>
      </c>
      <c r="BB11" s="177" t="s">
        <v>64</v>
      </c>
      <c r="BC11" s="177" t="s">
        <v>64</v>
      </c>
      <c r="BD11" s="177" t="s">
        <v>64</v>
      </c>
      <c r="BE11" s="177" t="s">
        <v>64</v>
      </c>
      <c r="BF11" s="177" t="s">
        <v>64</v>
      </c>
      <c r="BG11" s="177" t="str">
        <f>BF11</f>
        <v>Yes</v>
      </c>
      <c r="BH11" s="177" t="s">
        <v>64</v>
      </c>
    </row>
    <row r="12" spans="1:60" ht="14.4" x14ac:dyDescent="0.3">
      <c r="A12" s="373"/>
      <c r="B12" s="323">
        <f>ROW()</f>
        <v>12</v>
      </c>
      <c r="C12" s="323">
        <f>COUNTIFS(D$6:D12,D12)</f>
        <v>1</v>
      </c>
      <c r="D12" s="143" t="str">
        <f>IF(api_version=2,"companyNumber (Safe Number)","Number (Safe Number)")</f>
        <v>companyNumber (Safe Number)</v>
      </c>
      <c r="F12" s="177" t="s">
        <v>64</v>
      </c>
      <c r="G12" s="177" t="s">
        <v>64</v>
      </c>
      <c r="H12" s="177" t="s">
        <v>64</v>
      </c>
      <c r="I12" s="177" t="s">
        <v>64</v>
      </c>
      <c r="J12" s="159" t="s">
        <v>64</v>
      </c>
      <c r="K12" s="160" t="s">
        <v>64</v>
      </c>
      <c r="L12" s="177" t="str">
        <f>IF(api_version=2,"Yes","Yes")</f>
        <v>Yes</v>
      </c>
      <c r="M12" s="159" t="str">
        <f>IF(api_version=2,"Yes","No")</f>
        <v>Yes</v>
      </c>
      <c r="N12" s="160" t="str">
        <f>IF(api_version=2,"Yes","No")</f>
        <v>Yes</v>
      </c>
      <c r="O12" s="177" t="s">
        <v>64</v>
      </c>
      <c r="P12" s="159" t="str">
        <f>IF(api_version=2,"Yes","")</f>
        <v>Yes</v>
      </c>
      <c r="Q12" s="161" t="str">
        <f>IF(api_version=2,"Yes","")</f>
        <v>Yes</v>
      </c>
      <c r="R12" s="161" t="str">
        <f>IF(api_version=2,"Yes","")</f>
        <v>Yes</v>
      </c>
      <c r="S12" s="159" t="str">
        <f>IF(api_version=2,"Yes","No")</f>
        <v>Yes</v>
      </c>
      <c r="T12" s="160" t="s">
        <v>64</v>
      </c>
      <c r="U12" s="159" t="str">
        <f>IF(api_version=2,"Yes","No")</f>
        <v>Yes</v>
      </c>
      <c r="V12" s="160" t="s">
        <v>64</v>
      </c>
      <c r="W12" s="177" t="s">
        <v>65</v>
      </c>
      <c r="X12" s="177" t="s">
        <v>65</v>
      </c>
      <c r="Y12" s="177" t="s">
        <v>65</v>
      </c>
      <c r="Z12" s="177" t="s">
        <v>65</v>
      </c>
      <c r="AA12" s="177" t="s">
        <v>65</v>
      </c>
      <c r="AB12" s="177" t="str">
        <f>IF(api_version=2,"No","No")</f>
        <v>No</v>
      </c>
      <c r="AC12" s="177" t="str">
        <f>IF(api_version=2,"No","No")</f>
        <v>No</v>
      </c>
      <c r="AD12" s="177" t="s">
        <v>65</v>
      </c>
      <c r="AE12" s="177" t="s">
        <v>65</v>
      </c>
      <c r="AF12" s="177" t="s">
        <v>65</v>
      </c>
      <c r="AG12" s="177" t="s">
        <v>65</v>
      </c>
      <c r="AH12" s="177" t="s">
        <v>65</v>
      </c>
      <c r="AI12" s="177" t="s">
        <v>65</v>
      </c>
      <c r="AJ12" s="177" t="s">
        <v>65</v>
      </c>
      <c r="AK12" s="177" t="s">
        <v>65</v>
      </c>
      <c r="AL12" s="177" t="s">
        <v>65</v>
      </c>
      <c r="AM12" s="177" t="s">
        <v>65</v>
      </c>
      <c r="AN12" s="177" t="str">
        <f>IF(api_version=2,"Yes","Yes")</f>
        <v>Yes</v>
      </c>
      <c r="AO12" s="177" t="s">
        <v>65</v>
      </c>
      <c r="AP12" s="177" t="str">
        <f>AI12</f>
        <v>No</v>
      </c>
      <c r="AQ12" s="177" t="s">
        <v>65</v>
      </c>
      <c r="AR12" s="177" t="s">
        <v>65</v>
      </c>
      <c r="AS12" s="177" t="s">
        <v>65</v>
      </c>
      <c r="AT12" s="177" t="s">
        <v>65</v>
      </c>
      <c r="AU12" s="177" t="s">
        <v>65</v>
      </c>
      <c r="AV12" s="177" t="s">
        <v>65</v>
      </c>
      <c r="AW12" s="177" t="str">
        <f>IF(api_version=2,"Yes","Yes")</f>
        <v>Yes</v>
      </c>
      <c r="AX12" s="159" t="s">
        <v>65</v>
      </c>
      <c r="AY12" s="160" t="s">
        <v>65</v>
      </c>
      <c r="AZ12" s="177" t="s">
        <v>65</v>
      </c>
      <c r="BA12" s="177" t="s">
        <v>64</v>
      </c>
      <c r="BB12" s="177" t="s">
        <v>64</v>
      </c>
      <c r="BC12" s="159" t="s">
        <v>65</v>
      </c>
      <c r="BD12" s="177" t="s">
        <v>65</v>
      </c>
      <c r="BE12" s="177" t="s">
        <v>65</v>
      </c>
      <c r="BF12" s="177" t="s">
        <v>65</v>
      </c>
      <c r="BG12" s="177" t="s">
        <v>64</v>
      </c>
      <c r="BH12" s="177" t="s">
        <v>65</v>
      </c>
    </row>
    <row r="13" spans="1:60" ht="14.4" x14ac:dyDescent="0.3">
      <c r="A13" s="373"/>
      <c r="B13" s="323">
        <f>ROW()</f>
        <v>13</v>
      </c>
      <c r="C13" s="323">
        <f>COUNTIFS(D$6:D13,D13)</f>
        <v>1</v>
      </c>
      <c r="D13" s="123" t="str">
        <f>IF(api_version=2,"companyRegistrationNumber","CompanyRegistrationNumber")</f>
        <v>companyRegistrationNumber</v>
      </c>
      <c r="F13" s="177" t="s">
        <v>64</v>
      </c>
      <c r="G13" s="177" t="s">
        <v>64</v>
      </c>
      <c r="H13" s="177" t="s">
        <v>64</v>
      </c>
      <c r="I13" s="177" t="s">
        <v>64</v>
      </c>
      <c r="J13" s="159" t="s">
        <v>64</v>
      </c>
      <c r="K13" s="160" t="s">
        <v>65</v>
      </c>
      <c r="L13" s="177" t="s">
        <v>64</v>
      </c>
      <c r="M13" s="159" t="s">
        <v>64</v>
      </c>
      <c r="N13" s="160" t="str">
        <f>IF(api_version=2,"Yes","No")</f>
        <v>Yes</v>
      </c>
      <c r="O13" s="177" t="s">
        <v>64</v>
      </c>
      <c r="P13" s="159" t="s">
        <v>64</v>
      </c>
      <c r="Q13" s="161" t="s">
        <v>64</v>
      </c>
      <c r="R13" s="161" t="s">
        <v>64</v>
      </c>
      <c r="S13" s="159" t="s">
        <v>64</v>
      </c>
      <c r="T13" s="160" t="s">
        <v>64</v>
      </c>
      <c r="U13" s="159" t="s">
        <v>64</v>
      </c>
      <c r="V13" s="160" t="s">
        <v>65</v>
      </c>
      <c r="W13" s="177" t="s">
        <v>64</v>
      </c>
      <c r="X13" s="177" t="s">
        <v>64</v>
      </c>
      <c r="Y13" s="177" t="s">
        <v>64</v>
      </c>
      <c r="Z13" s="177" t="s">
        <v>64</v>
      </c>
      <c r="AA13" s="177" t="s">
        <v>64</v>
      </c>
      <c r="AB13" s="177" t="s">
        <v>64</v>
      </c>
      <c r="AC13" s="177" t="s">
        <v>64</v>
      </c>
      <c r="AD13" s="177" t="s">
        <v>64</v>
      </c>
      <c r="AE13" s="177" t="s">
        <v>64</v>
      </c>
      <c r="AF13" s="177" t="s">
        <v>64</v>
      </c>
      <c r="AG13" s="177" t="s">
        <v>64</v>
      </c>
      <c r="AH13" s="177" t="s">
        <v>64</v>
      </c>
      <c r="AI13" s="177" t="s">
        <v>64</v>
      </c>
      <c r="AJ13" s="177" t="s">
        <v>64</v>
      </c>
      <c r="AK13" s="177" t="s">
        <v>64</v>
      </c>
      <c r="AL13" s="177" t="str">
        <f>AK13</f>
        <v>Yes</v>
      </c>
      <c r="AM13" s="177" t="s">
        <v>64</v>
      </c>
      <c r="AN13" s="177" t="s">
        <v>64</v>
      </c>
      <c r="AO13" s="177" t="s">
        <v>64</v>
      </c>
      <c r="AP13" s="177" t="str">
        <f>AI13</f>
        <v>Yes</v>
      </c>
      <c r="AQ13" s="177" t="s">
        <v>64</v>
      </c>
      <c r="AR13" s="177" t="s">
        <v>64</v>
      </c>
      <c r="AS13" s="177" t="s">
        <v>64</v>
      </c>
      <c r="AT13" s="177" t="s">
        <v>64</v>
      </c>
      <c r="AU13" s="177" t="s">
        <v>64</v>
      </c>
      <c r="AV13" s="177" t="s">
        <v>64</v>
      </c>
      <c r="AW13" s="177" t="s">
        <v>64</v>
      </c>
      <c r="AX13" s="159" t="s">
        <v>64</v>
      </c>
      <c r="AY13" s="160" t="s">
        <v>65</v>
      </c>
      <c r="AZ13" s="177" t="s">
        <v>64</v>
      </c>
      <c r="BA13" s="177" t="s">
        <v>64</v>
      </c>
      <c r="BB13" s="177" t="s">
        <v>64</v>
      </c>
      <c r="BC13" s="159" t="s">
        <v>64</v>
      </c>
      <c r="BD13" s="177" t="s">
        <v>64</v>
      </c>
      <c r="BE13" s="177" t="s">
        <v>64</v>
      </c>
      <c r="BF13" s="177" t="s">
        <v>64</v>
      </c>
      <c r="BG13" s="177" t="s">
        <v>64</v>
      </c>
      <c r="BH13" s="177" t="s">
        <v>64</v>
      </c>
    </row>
    <row r="14" spans="1:60" ht="14.4" x14ac:dyDescent="0.3">
      <c r="A14" s="373"/>
      <c r="B14" s="323">
        <f>ROW()</f>
        <v>14</v>
      </c>
      <c r="C14" s="323">
        <f>COUNTIFS(D$6:D14,D14)</f>
        <v>1</v>
      </c>
      <c r="D14" s="123" t="str">
        <f>IF(api_version=2,"mainActivity.code","MainActivity/ActivityCode")</f>
        <v>mainActivity.code</v>
      </c>
      <c r="F14" s="177" t="s">
        <v>64</v>
      </c>
      <c r="G14" s="177" t="s">
        <v>64</v>
      </c>
      <c r="H14" s="177" t="s">
        <v>64</v>
      </c>
      <c r="I14" s="177" t="s">
        <v>64</v>
      </c>
      <c r="J14" s="159" t="s">
        <v>64</v>
      </c>
      <c r="K14" s="160" t="s">
        <v>64</v>
      </c>
      <c r="L14" s="177" t="s">
        <v>64</v>
      </c>
      <c r="M14" s="159" t="s">
        <v>64</v>
      </c>
      <c r="N14" s="160" t="s">
        <v>65</v>
      </c>
      <c r="O14" s="177" t="s">
        <v>64</v>
      </c>
      <c r="P14" s="159" t="s">
        <v>64</v>
      </c>
      <c r="Q14" s="161" t="s">
        <v>64</v>
      </c>
      <c r="R14" s="161" t="s">
        <v>64</v>
      </c>
      <c r="S14" s="159" t="s">
        <v>64</v>
      </c>
      <c r="T14" s="160" t="s">
        <v>64</v>
      </c>
      <c r="U14" s="159" t="s">
        <v>64</v>
      </c>
      <c r="V14" s="160" t="s">
        <v>64</v>
      </c>
      <c r="W14" s="177" t="s">
        <v>64</v>
      </c>
      <c r="X14" s="177" t="s">
        <v>64</v>
      </c>
      <c r="Y14" s="177" t="s">
        <v>64</v>
      </c>
      <c r="Z14" s="177" t="s">
        <v>64</v>
      </c>
      <c r="AA14" s="177" t="s">
        <v>64</v>
      </c>
      <c r="AB14" s="177" t="s">
        <v>64</v>
      </c>
      <c r="AC14" s="177" t="s">
        <v>64</v>
      </c>
      <c r="AD14" s="177" t="s">
        <v>64</v>
      </c>
      <c r="AE14" s="177" t="s">
        <v>64</v>
      </c>
      <c r="AF14" s="177" t="s">
        <v>64</v>
      </c>
      <c r="AG14" s="177" t="s">
        <v>64</v>
      </c>
      <c r="AH14" s="177" t="s">
        <v>64</v>
      </c>
      <c r="AI14" s="177" t="s">
        <v>64</v>
      </c>
      <c r="AJ14" s="177" t="s">
        <v>64</v>
      </c>
      <c r="AK14" s="177" t="s">
        <v>64</v>
      </c>
      <c r="AL14" s="177" t="str">
        <f>AK14</f>
        <v>Yes</v>
      </c>
      <c r="AM14" s="177" t="s">
        <v>64</v>
      </c>
      <c r="AN14" s="177" t="s">
        <v>64</v>
      </c>
      <c r="AO14" s="177" t="s">
        <v>64</v>
      </c>
      <c r="AP14" s="177" t="str">
        <f>AI14</f>
        <v>Yes</v>
      </c>
      <c r="AQ14" s="177" t="s">
        <v>64</v>
      </c>
      <c r="AR14" s="177" t="s">
        <v>64</v>
      </c>
      <c r="AS14" s="177" t="s">
        <v>64</v>
      </c>
      <c r="AT14" s="177" t="s">
        <v>64</v>
      </c>
      <c r="AU14" s="177" t="s">
        <v>64</v>
      </c>
      <c r="AV14" s="177" t="s">
        <v>64</v>
      </c>
      <c r="AW14" s="177" t="s">
        <v>64</v>
      </c>
      <c r="AX14" s="159" t="s">
        <v>64</v>
      </c>
      <c r="AY14" s="160" t="s">
        <v>64</v>
      </c>
      <c r="AZ14" s="177" t="s">
        <v>65</v>
      </c>
      <c r="BA14" s="177" t="s">
        <v>64</v>
      </c>
      <c r="BB14" s="177" t="s">
        <v>64</v>
      </c>
      <c r="BC14" s="159" t="s">
        <v>64</v>
      </c>
      <c r="BD14" s="177" t="s">
        <v>64</v>
      </c>
      <c r="BE14" s="177" t="s">
        <v>64</v>
      </c>
      <c r="BF14" s="177" t="s">
        <v>64</v>
      </c>
      <c r="BG14" s="177" t="s">
        <v>64</v>
      </c>
      <c r="BH14" s="177" t="s">
        <v>64</v>
      </c>
    </row>
    <row r="15" spans="1:60" ht="14.4" x14ac:dyDescent="0.3">
      <c r="A15" s="373"/>
      <c r="B15" s="323">
        <f>ROW()</f>
        <v>15</v>
      </c>
      <c r="C15" s="323">
        <f>COUNTIFS(D$6:D15,D15)</f>
        <v>1</v>
      </c>
      <c r="D15" s="123" t="str">
        <f>IF(api_version=2,"mainActivity.industrySector","-")</f>
        <v>mainActivity.industrySector</v>
      </c>
      <c r="F15" s="177" t="str">
        <f t="shared" ref="F15:BA15" si="1">IF(api_version=2,"No","No")</f>
        <v>No</v>
      </c>
      <c r="G15" s="177" t="str">
        <f t="shared" si="1"/>
        <v>No</v>
      </c>
      <c r="H15" s="177" t="str">
        <f t="shared" si="1"/>
        <v>No</v>
      </c>
      <c r="I15" s="177" t="str">
        <f t="shared" si="1"/>
        <v>No</v>
      </c>
      <c r="J15" s="159" t="str">
        <f t="shared" ref="J15:K15" si="2">IF(api_version=2,"No","No")</f>
        <v>No</v>
      </c>
      <c r="K15" s="160" t="str">
        <f t="shared" si="2"/>
        <v>No</v>
      </c>
      <c r="L15" s="177" t="str">
        <f t="shared" si="1"/>
        <v>No</v>
      </c>
      <c r="M15" s="159" t="str">
        <f t="shared" si="1"/>
        <v>No</v>
      </c>
      <c r="N15" s="160" t="s">
        <v>65</v>
      </c>
      <c r="O15" s="177" t="s">
        <v>65</v>
      </c>
      <c r="P15" s="159" t="str">
        <f t="shared" si="1"/>
        <v>No</v>
      </c>
      <c r="Q15" s="161" t="str">
        <f t="shared" si="1"/>
        <v>No</v>
      </c>
      <c r="R15" s="161" t="str">
        <f t="shared" si="1"/>
        <v>No</v>
      </c>
      <c r="S15" s="159" t="str">
        <f t="shared" si="1"/>
        <v>No</v>
      </c>
      <c r="T15" s="160" t="str">
        <f t="shared" si="1"/>
        <v>No</v>
      </c>
      <c r="U15" s="159" t="str">
        <f t="shared" si="1"/>
        <v>No</v>
      </c>
      <c r="V15" s="160" t="str">
        <f t="shared" si="1"/>
        <v>No</v>
      </c>
      <c r="W15" s="177" t="str">
        <f>IF(api_version=2,"Yes","No")</f>
        <v>Yes</v>
      </c>
      <c r="X15" s="177" t="s">
        <v>65</v>
      </c>
      <c r="Y15" s="177" t="str">
        <f t="shared" si="1"/>
        <v>No</v>
      </c>
      <c r="Z15" s="177" t="str">
        <f t="shared" si="1"/>
        <v>No</v>
      </c>
      <c r="AA15" s="177" t="str">
        <f t="shared" si="1"/>
        <v>No</v>
      </c>
      <c r="AB15" s="177" t="str">
        <f t="shared" si="1"/>
        <v>No</v>
      </c>
      <c r="AC15" s="177" t="str">
        <f t="shared" si="1"/>
        <v>No</v>
      </c>
      <c r="AD15" s="177" t="str">
        <f t="shared" si="1"/>
        <v>No</v>
      </c>
      <c r="AE15" s="177" t="str">
        <f t="shared" si="1"/>
        <v>No</v>
      </c>
      <c r="AF15" s="177" t="str">
        <f t="shared" si="1"/>
        <v>No</v>
      </c>
      <c r="AG15" s="177" t="str">
        <f t="shared" si="1"/>
        <v>No</v>
      </c>
      <c r="AH15" s="177" t="str">
        <f t="shared" si="1"/>
        <v>No</v>
      </c>
      <c r="AI15" s="177" t="str">
        <f t="shared" si="1"/>
        <v>No</v>
      </c>
      <c r="AJ15" s="177" t="str">
        <f t="shared" si="1"/>
        <v>No</v>
      </c>
      <c r="AK15" s="177" t="str">
        <f t="shared" si="1"/>
        <v>No</v>
      </c>
      <c r="AL15" s="177" t="str">
        <f t="shared" si="1"/>
        <v>No</v>
      </c>
      <c r="AM15" s="177" t="str">
        <f>IF(api_version=2,"Yes","No")</f>
        <v>Yes</v>
      </c>
      <c r="AN15" s="177" t="str">
        <f t="shared" si="1"/>
        <v>No</v>
      </c>
      <c r="AO15" s="177" t="str">
        <f t="shared" si="1"/>
        <v>No</v>
      </c>
      <c r="AP15" s="177" t="str">
        <f t="shared" si="1"/>
        <v>No</v>
      </c>
      <c r="AQ15" s="177" t="str">
        <f t="shared" si="1"/>
        <v>No</v>
      </c>
      <c r="AR15" s="177" t="s">
        <v>65</v>
      </c>
      <c r="AS15" s="177" t="str">
        <f t="shared" si="1"/>
        <v>No</v>
      </c>
      <c r="AT15" s="177" t="str">
        <f t="shared" si="1"/>
        <v>No</v>
      </c>
      <c r="AU15" s="177" t="str">
        <f t="shared" si="1"/>
        <v>No</v>
      </c>
      <c r="AV15" s="177" t="str">
        <f t="shared" si="1"/>
        <v>No</v>
      </c>
      <c r="AW15" s="177" t="str">
        <f t="shared" si="1"/>
        <v>No</v>
      </c>
      <c r="AX15" s="159" t="str">
        <f>IF(api_version=2,"Yes","No")</f>
        <v>Yes</v>
      </c>
      <c r="AY15" s="160" t="str">
        <f>IF(api_version=2,"Yes","No")</f>
        <v>Yes</v>
      </c>
      <c r="AZ15" s="177" t="str">
        <f t="shared" si="1"/>
        <v>No</v>
      </c>
      <c r="BA15" s="177" t="str">
        <f t="shared" si="1"/>
        <v>No</v>
      </c>
      <c r="BB15" s="177" t="str">
        <f>IF(api_version=2,"Yes","No")</f>
        <v>Yes</v>
      </c>
      <c r="BC15" s="159" t="str">
        <f>IF(api_version=2,"No","No")</f>
        <v>No</v>
      </c>
      <c r="BD15" s="177" t="str">
        <f>IF(api_version=2,"No","No")</f>
        <v>No</v>
      </c>
      <c r="BE15" s="177" t="str">
        <f>IF(api_version=2,"No","No")</f>
        <v>No</v>
      </c>
      <c r="BF15" s="177" t="str">
        <f>IF(api_version=2,"No","No")</f>
        <v>No</v>
      </c>
      <c r="BG15" s="177" t="str">
        <f>IF(api_version=2,"No","No")</f>
        <v>No</v>
      </c>
      <c r="BH15" s="177" t="s">
        <v>65</v>
      </c>
    </row>
    <row r="16" spans="1:60" ht="14.4" x14ac:dyDescent="0.3">
      <c r="A16" s="373"/>
      <c r="B16" s="323">
        <f>ROW()</f>
        <v>16</v>
      </c>
      <c r="C16" s="323">
        <f>COUNTIFS(D$6:D16,D16)</f>
        <v>1</v>
      </c>
      <c r="D16" s="123" t="str">
        <f>IF(api_version=2,"mainActivity.description","MainActivity/ActivityDescription")</f>
        <v>mainActivity.description</v>
      </c>
      <c r="F16" s="177" t="s">
        <v>64</v>
      </c>
      <c r="G16" s="177" t="s">
        <v>64</v>
      </c>
      <c r="H16" s="177" t="s">
        <v>64</v>
      </c>
      <c r="I16" s="177" t="s">
        <v>64</v>
      </c>
      <c r="J16" s="159" t="s">
        <v>64</v>
      </c>
      <c r="K16" s="160" t="s">
        <v>64</v>
      </c>
      <c r="L16" s="177" t="s">
        <v>64</v>
      </c>
      <c r="M16" s="159" t="s">
        <v>64</v>
      </c>
      <c r="N16" s="160" t="s">
        <v>65</v>
      </c>
      <c r="O16" s="177" t="s">
        <v>64</v>
      </c>
      <c r="P16" s="159" t="s">
        <v>64</v>
      </c>
      <c r="Q16" s="161" t="s">
        <v>64</v>
      </c>
      <c r="R16" s="161" t="s">
        <v>64</v>
      </c>
      <c r="S16" s="159" t="s">
        <v>64</v>
      </c>
      <c r="T16" s="160" t="s">
        <v>64</v>
      </c>
      <c r="U16" s="159" t="s">
        <v>64</v>
      </c>
      <c r="V16" s="160" t="s">
        <v>64</v>
      </c>
      <c r="W16" s="177" t="s">
        <v>64</v>
      </c>
      <c r="X16" s="177" t="s">
        <v>64</v>
      </c>
      <c r="Y16" s="177" t="s">
        <v>64</v>
      </c>
      <c r="Z16" s="177" t="s">
        <v>64</v>
      </c>
      <c r="AA16" s="177" t="s">
        <v>64</v>
      </c>
      <c r="AB16" s="177" t="s">
        <v>64</v>
      </c>
      <c r="AC16" s="177" t="s">
        <v>64</v>
      </c>
      <c r="AD16" s="177" t="s">
        <v>64</v>
      </c>
      <c r="AE16" s="177" t="s">
        <v>64</v>
      </c>
      <c r="AF16" s="177" t="s">
        <v>64</v>
      </c>
      <c r="AG16" s="177" t="s">
        <v>64</v>
      </c>
      <c r="AH16" s="177" t="s">
        <v>64</v>
      </c>
      <c r="AI16" s="177" t="s">
        <v>64</v>
      </c>
      <c r="AJ16" s="177" t="s">
        <v>64</v>
      </c>
      <c r="AK16" s="177" t="s">
        <v>64</v>
      </c>
      <c r="AL16" s="177" t="str">
        <f>AK16</f>
        <v>Yes</v>
      </c>
      <c r="AM16" s="177" t="s">
        <v>64</v>
      </c>
      <c r="AN16" s="177" t="s">
        <v>64</v>
      </c>
      <c r="AO16" s="177" t="s">
        <v>64</v>
      </c>
      <c r="AP16" s="177" t="str">
        <f>AI16</f>
        <v>Yes</v>
      </c>
      <c r="AQ16" s="177" t="s">
        <v>64</v>
      </c>
      <c r="AR16" s="177" t="s">
        <v>64</v>
      </c>
      <c r="AS16" s="177" t="s">
        <v>64</v>
      </c>
      <c r="AT16" s="177" t="s">
        <v>64</v>
      </c>
      <c r="AU16" s="177" t="s">
        <v>64</v>
      </c>
      <c r="AV16" s="177" t="s">
        <v>64</v>
      </c>
      <c r="AW16" s="177" t="s">
        <v>64</v>
      </c>
      <c r="AX16" s="159" t="s">
        <v>64</v>
      </c>
      <c r="AY16" s="160" t="s">
        <v>64</v>
      </c>
      <c r="AZ16" s="177" t="s">
        <v>65</v>
      </c>
      <c r="BA16" s="177" t="s">
        <v>64</v>
      </c>
      <c r="BB16" s="177" t="s">
        <v>64</v>
      </c>
      <c r="BC16" s="159" t="s">
        <v>64</v>
      </c>
      <c r="BD16" s="177" t="s">
        <v>64</v>
      </c>
      <c r="BE16" s="177" t="s">
        <v>64</v>
      </c>
      <c r="BF16" s="177" t="s">
        <v>64</v>
      </c>
      <c r="BG16" s="177" t="s">
        <v>64</v>
      </c>
      <c r="BH16" s="177" t="s">
        <v>64</v>
      </c>
    </row>
    <row r="17" spans="1:60" ht="15.75" customHeight="1" x14ac:dyDescent="0.3">
      <c r="A17" s="373"/>
      <c r="B17" s="323">
        <f>ROW()</f>
        <v>17</v>
      </c>
      <c r="C17" s="323">
        <f>COUNTIFS(D$6:D17,D17)</f>
        <v>1</v>
      </c>
      <c r="D17" s="144" t="str">
        <f>IF(api_version=2,"mainActivity.classification","-")</f>
        <v>mainActivity.classification</v>
      </c>
      <c r="F17" s="177" t="str">
        <f t="shared" ref="F17:M17" si="3">IF(api_version=2,"Yes","No")</f>
        <v>Yes</v>
      </c>
      <c r="G17" s="177" t="str">
        <f t="shared" si="3"/>
        <v>Yes</v>
      </c>
      <c r="H17" s="177" t="str">
        <f t="shared" si="3"/>
        <v>Yes</v>
      </c>
      <c r="I17" s="177" t="str">
        <f t="shared" si="3"/>
        <v>Yes</v>
      </c>
      <c r="J17" s="159" t="str">
        <f t="shared" ref="J17:K17" si="4">IF(api_version=2,"Yes","No")</f>
        <v>Yes</v>
      </c>
      <c r="K17" s="160" t="str">
        <f t="shared" si="4"/>
        <v>Yes</v>
      </c>
      <c r="L17" s="177" t="str">
        <f t="shared" si="3"/>
        <v>Yes</v>
      </c>
      <c r="M17" s="159" t="str">
        <f t="shared" si="3"/>
        <v>Yes</v>
      </c>
      <c r="N17" s="160" t="s">
        <v>65</v>
      </c>
      <c r="O17" s="177" t="s">
        <v>64</v>
      </c>
      <c r="P17" s="159" t="str">
        <f>IF(api_version=2,"Yes","No")</f>
        <v>Yes</v>
      </c>
      <c r="Q17" s="161" t="str">
        <f>IF(api_version=2,"Yes","No")</f>
        <v>Yes</v>
      </c>
      <c r="R17" s="161" t="str">
        <f>IF(api_version=2,"Yes","No")</f>
        <v>Yes</v>
      </c>
      <c r="S17" s="159" t="str">
        <f>IF(api_version=2,"No","No")</f>
        <v>No</v>
      </c>
      <c r="T17" s="160" t="s">
        <v>65</v>
      </c>
      <c r="U17" s="159" t="str">
        <f>IF(api_version=2,"Yes","No")</f>
        <v>Yes</v>
      </c>
      <c r="V17" s="160" t="str">
        <f>IF(api_version=2,"Yes","No")</f>
        <v>Yes</v>
      </c>
      <c r="W17" s="177" t="str">
        <f>IF(api_version=2,"Yes","No")</f>
        <v>Yes</v>
      </c>
      <c r="X17" s="177" t="str">
        <f>IF(api_version=2,"Yes","No")</f>
        <v>Yes</v>
      </c>
      <c r="Y17" s="177" t="str">
        <f>IF(api_version=2,"No","No")</f>
        <v>No</v>
      </c>
      <c r="Z17" s="177" t="str">
        <f>IF(api_version=2,"Yes","No")</f>
        <v>Yes</v>
      </c>
      <c r="AA17" s="177" t="s">
        <v>65</v>
      </c>
      <c r="AB17" s="177" t="str">
        <f>IF(api_version=2,"Yes","No")</f>
        <v>Yes</v>
      </c>
      <c r="AC17" s="177" t="str">
        <f>IF(api_version=2,"Yes","No")</f>
        <v>Yes</v>
      </c>
      <c r="AD17" s="177" t="s">
        <v>65</v>
      </c>
      <c r="AE17" s="177" t="str">
        <f>IF(api_version=2,"Yes","No")</f>
        <v>Yes</v>
      </c>
      <c r="AF17" s="205" t="s">
        <v>65</v>
      </c>
      <c r="AG17" s="177" t="str">
        <f>IF(api_version=2,"No","No")</f>
        <v>No</v>
      </c>
      <c r="AH17" s="177" t="str">
        <f>IF(api_version=2,"No","No")</f>
        <v>No</v>
      </c>
      <c r="AI17" s="177" t="s">
        <v>65</v>
      </c>
      <c r="AJ17" s="177" t="s">
        <v>65</v>
      </c>
      <c r="AK17" s="159" t="s">
        <v>65</v>
      </c>
      <c r="AL17" s="159" t="s">
        <v>65</v>
      </c>
      <c r="AM17" s="177" t="str">
        <f>IF(api_version=2,"Yes","No")</f>
        <v>Yes</v>
      </c>
      <c r="AN17" s="177" t="str">
        <f>IF(api_version=2,"Yes","No")</f>
        <v>Yes</v>
      </c>
      <c r="AO17" s="177" t="s">
        <v>64</v>
      </c>
      <c r="AP17" s="177" t="s">
        <v>403</v>
      </c>
      <c r="AQ17" s="177" t="s">
        <v>65</v>
      </c>
      <c r="AR17" s="177" t="str">
        <f>IF(api_version=2,"tbd","No")</f>
        <v>tbd</v>
      </c>
      <c r="AS17" s="177" t="str">
        <f>IF(api_version=2,"Yes","No")</f>
        <v>Yes</v>
      </c>
      <c r="AT17" s="177" t="str">
        <f>IF(api_version=2,"Yes","No")</f>
        <v>Yes</v>
      </c>
      <c r="AU17" s="177" t="s">
        <v>65</v>
      </c>
      <c r="AV17" s="177" t="s">
        <v>64</v>
      </c>
      <c r="AW17" s="177" t="str">
        <f>IF(api_version=2,"Yes","No")</f>
        <v>Yes</v>
      </c>
      <c r="AX17" s="159" t="str">
        <f>IF(api_version=2,"Yes","No")</f>
        <v>Yes</v>
      </c>
      <c r="AY17" s="160" t="str">
        <f>IF(api_version=2,"Yes","No")</f>
        <v>Yes</v>
      </c>
      <c r="AZ17" s="177" t="s">
        <v>65</v>
      </c>
      <c r="BA17" s="177" t="str">
        <f>IF(api_version=2,"Yes","No")</f>
        <v>Yes</v>
      </c>
      <c r="BB17" s="177" t="str">
        <f>IF(api_version=2,"Yes","No")</f>
        <v>Yes</v>
      </c>
      <c r="BC17" s="177" t="str">
        <f>IF(api_version=2,"Yes","No")</f>
        <v>Yes</v>
      </c>
      <c r="BD17" s="177" t="s">
        <v>65</v>
      </c>
      <c r="BE17" s="177" t="s">
        <v>65</v>
      </c>
      <c r="BF17" s="177" t="str">
        <f>IF(api_version=2,"Yes","No")</f>
        <v>Yes</v>
      </c>
      <c r="BG17" s="177" t="str">
        <f>IF(api_version=2,"Yes","No")</f>
        <v>Yes</v>
      </c>
      <c r="BH17" s="177" t="str">
        <f>IF(api_version=2,"Yes","No")</f>
        <v>Yes</v>
      </c>
    </row>
    <row r="18" spans="1:60" ht="14.4" x14ac:dyDescent="0.3">
      <c r="A18" s="373"/>
      <c r="B18" s="323">
        <f>ROW()</f>
        <v>18</v>
      </c>
      <c r="C18" s="323">
        <f>COUNTIFS(D$6:D18,D18)</f>
        <v>1</v>
      </c>
      <c r="D18" s="123" t="str">
        <f>IF(api_version=2,"companyStatus.status","CompanyStatus @Code")</f>
        <v>companyStatus.status</v>
      </c>
      <c r="F18" s="177" t="s">
        <v>64</v>
      </c>
      <c r="G18" s="177" t="s">
        <v>64</v>
      </c>
      <c r="H18" s="177" t="s">
        <v>64</v>
      </c>
      <c r="I18" s="177" t="s">
        <v>64</v>
      </c>
      <c r="J18" s="159" t="s">
        <v>64</v>
      </c>
      <c r="K18" s="160" t="s">
        <v>64</v>
      </c>
      <c r="L18" s="177" t="s">
        <v>64</v>
      </c>
      <c r="M18" s="159" t="s">
        <v>64</v>
      </c>
      <c r="N18" s="160" t="str">
        <f>IF(api_version=2,"Yes","No")</f>
        <v>Yes</v>
      </c>
      <c r="O18" s="177" t="s">
        <v>64</v>
      </c>
      <c r="P18" s="159" t="s">
        <v>64</v>
      </c>
      <c r="Q18" s="161" t="s">
        <v>64</v>
      </c>
      <c r="R18" s="161" t="s">
        <v>64</v>
      </c>
      <c r="S18" s="159" t="s">
        <v>64</v>
      </c>
      <c r="T18" s="160" t="s">
        <v>64</v>
      </c>
      <c r="U18" s="159" t="s">
        <v>64</v>
      </c>
      <c r="V18" s="160" t="s">
        <v>64</v>
      </c>
      <c r="W18" s="177" t="s">
        <v>64</v>
      </c>
      <c r="X18" s="177" t="s">
        <v>64</v>
      </c>
      <c r="Y18" s="177" t="s">
        <v>64</v>
      </c>
      <c r="Z18" s="177" t="s">
        <v>64</v>
      </c>
      <c r="AA18" s="177" t="s">
        <v>64</v>
      </c>
      <c r="AB18" s="177" t="s">
        <v>64</v>
      </c>
      <c r="AC18" s="177" t="s">
        <v>64</v>
      </c>
      <c r="AD18" s="177" t="s">
        <v>64</v>
      </c>
      <c r="AE18" s="177" t="s">
        <v>64</v>
      </c>
      <c r="AF18" s="177" t="s">
        <v>64</v>
      </c>
      <c r="AG18" s="177" t="s">
        <v>64</v>
      </c>
      <c r="AH18" s="177" t="s">
        <v>64</v>
      </c>
      <c r="AI18" s="177" t="s">
        <v>64</v>
      </c>
      <c r="AJ18" s="177" t="s">
        <v>64</v>
      </c>
      <c r="AK18" s="177" t="s">
        <v>64</v>
      </c>
      <c r="AL18" s="177" t="str">
        <f>AK18</f>
        <v>Yes</v>
      </c>
      <c r="AM18" s="177" t="s">
        <v>64</v>
      </c>
      <c r="AN18" s="177" t="s">
        <v>64</v>
      </c>
      <c r="AO18" s="177" t="s">
        <v>64</v>
      </c>
      <c r="AP18" s="177" t="str">
        <f>AI18</f>
        <v>Yes</v>
      </c>
      <c r="AQ18" s="177" t="s">
        <v>64</v>
      </c>
      <c r="AR18" s="177" t="s">
        <v>64</v>
      </c>
      <c r="AS18" s="177" t="s">
        <v>64</v>
      </c>
      <c r="AT18" s="177" t="s">
        <v>64</v>
      </c>
      <c r="AU18" s="177" t="s">
        <v>64</v>
      </c>
      <c r="AV18" s="177" t="s">
        <v>64</v>
      </c>
      <c r="AW18" s="177" t="s">
        <v>64</v>
      </c>
      <c r="AX18" s="159" t="s">
        <v>64</v>
      </c>
      <c r="AY18" s="160" t="s">
        <v>64</v>
      </c>
      <c r="AZ18" s="177" t="s">
        <v>64</v>
      </c>
      <c r="BA18" s="177" t="s">
        <v>64</v>
      </c>
      <c r="BB18" s="177" t="s">
        <v>64</v>
      </c>
      <c r="BC18" s="159" t="s">
        <v>64</v>
      </c>
      <c r="BD18" s="177" t="s">
        <v>64</v>
      </c>
      <c r="BE18" s="177" t="s">
        <v>64</v>
      </c>
      <c r="BF18" s="177" t="s">
        <v>64</v>
      </c>
      <c r="BG18" s="177" t="s">
        <v>64</v>
      </c>
      <c r="BH18" s="177" t="s">
        <v>64</v>
      </c>
    </row>
    <row r="19" spans="1:60" ht="15" customHeight="1" x14ac:dyDescent="0.3">
      <c r="A19" s="373"/>
      <c r="B19" s="323">
        <f>ROW()</f>
        <v>19</v>
      </c>
      <c r="C19" s="323">
        <f>COUNTIFS(D$6:D19,D19)</f>
        <v>1</v>
      </c>
      <c r="D19" s="123" t="str">
        <f>IF(api_version=2,"companyStatus.providerStatus","-")</f>
        <v>companyStatus.providerStatus</v>
      </c>
      <c r="F19" s="177" t="str">
        <f t="shared" ref="F19:L19" si="5">IF(api_version=2,"No","No")</f>
        <v>No</v>
      </c>
      <c r="G19" s="177" t="str">
        <f t="shared" si="5"/>
        <v>No</v>
      </c>
      <c r="H19" s="177" t="str">
        <f t="shared" si="5"/>
        <v>No</v>
      </c>
      <c r="I19" s="177" t="str">
        <f>IF(api_version=2,"Yes","No")</f>
        <v>Yes</v>
      </c>
      <c r="J19" s="159" t="str">
        <f t="shared" ref="J19:K19" si="6">IF(api_version=2,"No","No")</f>
        <v>No</v>
      </c>
      <c r="K19" s="160" t="str">
        <f t="shared" si="6"/>
        <v>No</v>
      </c>
      <c r="L19" s="177" t="str">
        <f t="shared" si="5"/>
        <v>No</v>
      </c>
      <c r="M19" s="159" t="str">
        <f>IF(api_version=2,"tbc","No")</f>
        <v>tbc</v>
      </c>
      <c r="N19" s="160" t="str">
        <f>IF(api_version=2,"tbc","No")</f>
        <v>tbc</v>
      </c>
      <c r="O19" s="177" t="str">
        <f t="shared" ref="O19:T19" si="7">IF(api_version=2,"No","No")</f>
        <v>No</v>
      </c>
      <c r="P19" s="159" t="str">
        <f t="shared" si="7"/>
        <v>No</v>
      </c>
      <c r="Q19" s="161" t="str">
        <f t="shared" si="7"/>
        <v>No</v>
      </c>
      <c r="R19" s="161" t="str">
        <f t="shared" si="7"/>
        <v>No</v>
      </c>
      <c r="S19" s="159" t="str">
        <f t="shared" si="7"/>
        <v>No</v>
      </c>
      <c r="T19" s="160" t="str">
        <f t="shared" si="7"/>
        <v>No</v>
      </c>
      <c r="U19" s="159" t="str">
        <f>IF(api_version=2,"Yes","No")</f>
        <v>Yes</v>
      </c>
      <c r="V19" s="160" t="str">
        <f>IF(api_version=2,"tbc","No")</f>
        <v>tbc</v>
      </c>
      <c r="W19" s="177" t="str">
        <f t="shared" ref="W19:BG19" si="8">IF(api_version=2,"No","No")</f>
        <v>No</v>
      </c>
      <c r="X19" s="177" t="str">
        <f t="shared" si="8"/>
        <v>No</v>
      </c>
      <c r="Y19" s="177" t="str">
        <f t="shared" si="8"/>
        <v>No</v>
      </c>
      <c r="Z19" s="177" t="str">
        <f t="shared" si="8"/>
        <v>No</v>
      </c>
      <c r="AA19" s="177" t="str">
        <f t="shared" si="8"/>
        <v>No</v>
      </c>
      <c r="AB19" s="177" t="str">
        <f t="shared" si="8"/>
        <v>No</v>
      </c>
      <c r="AC19" s="177" t="str">
        <f t="shared" si="8"/>
        <v>No</v>
      </c>
      <c r="AD19" s="177" t="str">
        <f t="shared" si="8"/>
        <v>No</v>
      </c>
      <c r="AE19" s="177" t="str">
        <f t="shared" si="8"/>
        <v>No</v>
      </c>
      <c r="AF19" s="177" t="str">
        <f t="shared" si="8"/>
        <v>No</v>
      </c>
      <c r="AG19" s="177" t="str">
        <f t="shared" si="8"/>
        <v>No</v>
      </c>
      <c r="AH19" s="177" t="str">
        <f t="shared" si="8"/>
        <v>No</v>
      </c>
      <c r="AI19" s="177" t="str">
        <f t="shared" si="8"/>
        <v>No</v>
      </c>
      <c r="AJ19" s="177" t="str">
        <f t="shared" si="8"/>
        <v>No</v>
      </c>
      <c r="AK19" s="177" t="str">
        <f t="shared" si="8"/>
        <v>No</v>
      </c>
      <c r="AL19" s="177" t="str">
        <f t="shared" si="8"/>
        <v>No</v>
      </c>
      <c r="AM19" s="177" t="str">
        <f t="shared" si="8"/>
        <v>No</v>
      </c>
      <c r="AN19" s="177" t="str">
        <f t="shared" si="8"/>
        <v>No</v>
      </c>
      <c r="AO19" s="177" t="str">
        <f t="shared" si="8"/>
        <v>No</v>
      </c>
      <c r="AP19" s="177" t="str">
        <f t="shared" si="8"/>
        <v>No</v>
      </c>
      <c r="AQ19" s="177" t="str">
        <f t="shared" si="8"/>
        <v>No</v>
      </c>
      <c r="AR19" s="177" t="str">
        <f t="shared" si="8"/>
        <v>No</v>
      </c>
      <c r="AS19" s="177" t="str">
        <f t="shared" si="8"/>
        <v>No</v>
      </c>
      <c r="AT19" s="177" t="str">
        <f t="shared" si="8"/>
        <v>No</v>
      </c>
      <c r="AU19" s="177" t="str">
        <f t="shared" si="8"/>
        <v>No</v>
      </c>
      <c r="AV19" s="177" t="str">
        <f t="shared" si="8"/>
        <v>No</v>
      </c>
      <c r="AW19" s="177" t="str">
        <f t="shared" si="8"/>
        <v>No</v>
      </c>
      <c r="AX19" s="159" t="str">
        <f t="shared" si="8"/>
        <v>No</v>
      </c>
      <c r="AY19" s="160" t="str">
        <f t="shared" si="8"/>
        <v>No</v>
      </c>
      <c r="AZ19" s="177" t="str">
        <f t="shared" si="8"/>
        <v>No</v>
      </c>
      <c r="BA19" s="177" t="str">
        <f t="shared" si="8"/>
        <v>No</v>
      </c>
      <c r="BB19" s="177" t="str">
        <f t="shared" si="8"/>
        <v>No</v>
      </c>
      <c r="BC19" s="159" t="str">
        <f t="shared" si="8"/>
        <v>No</v>
      </c>
      <c r="BD19" s="177" t="str">
        <f t="shared" si="8"/>
        <v>No</v>
      </c>
      <c r="BE19" s="177" t="str">
        <f t="shared" si="8"/>
        <v>No</v>
      </c>
      <c r="BF19" s="177" t="str">
        <f t="shared" si="8"/>
        <v>No</v>
      </c>
      <c r="BG19" s="177" t="str">
        <f t="shared" si="8"/>
        <v>No</v>
      </c>
      <c r="BH19" s="177" t="s">
        <v>65</v>
      </c>
    </row>
    <row r="20" spans="1:60" ht="15" customHeight="1" x14ac:dyDescent="0.3">
      <c r="A20" s="373"/>
      <c r="B20" s="323">
        <f>ROW()</f>
        <v>20</v>
      </c>
      <c r="C20" s="323">
        <f>COUNTIFS(D$6:D20,D20)</f>
        <v>1</v>
      </c>
      <c r="D20" s="123" t="str">
        <f>IF(api_version=2,"companyStatus.isActive","-")</f>
        <v>companyStatus.isActive</v>
      </c>
      <c r="F20" s="204" t="str">
        <f>IF(api_version=2,"No","-")</f>
        <v>No</v>
      </c>
      <c r="G20" s="204" t="str">
        <f>IF(api_version=2,"No","-")</f>
        <v>No</v>
      </c>
      <c r="H20" s="204" t="str">
        <f>IF(api_version=2,"No","-")</f>
        <v>No</v>
      </c>
      <c r="I20" s="204" t="str">
        <f>IF(api_version=2,"Yes","-")</f>
        <v>Yes</v>
      </c>
      <c r="J20" s="18" t="str">
        <f t="shared" ref="J20:K20" si="9">IF(api_version=2,"No","-")</f>
        <v>No</v>
      </c>
      <c r="K20" s="15" t="str">
        <f t="shared" si="9"/>
        <v>No</v>
      </c>
      <c r="L20" s="204" t="str">
        <f t="shared" ref="L20:AO20" si="10">IF(api_version=2,"No","-")</f>
        <v>No</v>
      </c>
      <c r="M20" s="18" t="str">
        <f t="shared" si="10"/>
        <v>No</v>
      </c>
      <c r="N20" s="15" t="str">
        <f t="shared" si="10"/>
        <v>No</v>
      </c>
      <c r="O20" s="204" t="str">
        <f t="shared" si="10"/>
        <v>No</v>
      </c>
      <c r="P20" s="18" t="str">
        <f t="shared" si="10"/>
        <v>No</v>
      </c>
      <c r="Q20" s="21" t="str">
        <f t="shared" si="10"/>
        <v>No</v>
      </c>
      <c r="R20" s="21" t="str">
        <f t="shared" si="10"/>
        <v>No</v>
      </c>
      <c r="S20" s="18" t="str">
        <f t="shared" si="10"/>
        <v>No</v>
      </c>
      <c r="T20" s="15" t="str">
        <f t="shared" si="10"/>
        <v>No</v>
      </c>
      <c r="U20" s="18" t="str">
        <f t="shared" si="10"/>
        <v>No</v>
      </c>
      <c r="V20" s="15" t="str">
        <f t="shared" si="10"/>
        <v>No</v>
      </c>
      <c r="W20" s="204" t="str">
        <f t="shared" si="10"/>
        <v>No</v>
      </c>
      <c r="X20" s="204" t="str">
        <f t="shared" si="10"/>
        <v>No</v>
      </c>
      <c r="Y20" s="204" t="str">
        <f t="shared" si="10"/>
        <v>No</v>
      </c>
      <c r="Z20" s="204" t="str">
        <f t="shared" si="10"/>
        <v>No</v>
      </c>
      <c r="AA20" s="204" t="str">
        <f t="shared" si="10"/>
        <v>No</v>
      </c>
      <c r="AB20" s="204" t="str">
        <f t="shared" si="10"/>
        <v>No</v>
      </c>
      <c r="AC20" s="204" t="str">
        <f t="shared" si="10"/>
        <v>No</v>
      </c>
      <c r="AD20" s="204" t="str">
        <f t="shared" si="10"/>
        <v>No</v>
      </c>
      <c r="AE20" s="204" t="str">
        <f t="shared" si="10"/>
        <v>No</v>
      </c>
      <c r="AF20" s="204" t="str">
        <f t="shared" si="10"/>
        <v>No</v>
      </c>
      <c r="AG20" s="204" t="str">
        <f t="shared" si="10"/>
        <v>No</v>
      </c>
      <c r="AH20" s="204" t="str">
        <f t="shared" si="10"/>
        <v>No</v>
      </c>
      <c r="AI20" s="204" t="str">
        <f t="shared" si="10"/>
        <v>No</v>
      </c>
      <c r="AJ20" s="204" t="str">
        <f t="shared" si="10"/>
        <v>No</v>
      </c>
      <c r="AK20" s="204" t="str">
        <f t="shared" si="10"/>
        <v>No</v>
      </c>
      <c r="AL20" s="204" t="str">
        <f t="shared" si="10"/>
        <v>No</v>
      </c>
      <c r="AM20" s="204" t="str">
        <f t="shared" si="10"/>
        <v>No</v>
      </c>
      <c r="AN20" s="204" t="str">
        <f t="shared" si="10"/>
        <v>No</v>
      </c>
      <c r="AO20" s="204" t="str">
        <f t="shared" si="10"/>
        <v>No</v>
      </c>
      <c r="AP20" s="204" t="str">
        <f t="shared" ref="AP20:BG20" si="11">IF(api_version=2,"No","-")</f>
        <v>No</v>
      </c>
      <c r="AQ20" s="204" t="str">
        <f t="shared" si="11"/>
        <v>No</v>
      </c>
      <c r="AR20" s="204" t="str">
        <f t="shared" si="11"/>
        <v>No</v>
      </c>
      <c r="AS20" s="204" t="str">
        <f t="shared" si="11"/>
        <v>No</v>
      </c>
      <c r="AT20" s="204" t="str">
        <f t="shared" si="11"/>
        <v>No</v>
      </c>
      <c r="AU20" s="204" t="str">
        <f t="shared" si="11"/>
        <v>No</v>
      </c>
      <c r="AV20" s="204" t="str">
        <f t="shared" si="11"/>
        <v>No</v>
      </c>
      <c r="AW20" s="204" t="str">
        <f t="shared" si="11"/>
        <v>No</v>
      </c>
      <c r="AX20" s="18" t="str">
        <f t="shared" si="11"/>
        <v>No</v>
      </c>
      <c r="AY20" s="15" t="str">
        <f t="shared" si="11"/>
        <v>No</v>
      </c>
      <c r="AZ20" s="204" t="str">
        <f t="shared" si="11"/>
        <v>No</v>
      </c>
      <c r="BA20" s="204" t="str">
        <f t="shared" si="11"/>
        <v>No</v>
      </c>
      <c r="BB20" s="204" t="str">
        <f t="shared" si="11"/>
        <v>No</v>
      </c>
      <c r="BC20" s="204" t="str">
        <f t="shared" si="11"/>
        <v>No</v>
      </c>
      <c r="BD20" s="204" t="str">
        <f t="shared" si="11"/>
        <v>No</v>
      </c>
      <c r="BE20" s="204" t="str">
        <f t="shared" si="11"/>
        <v>No</v>
      </c>
      <c r="BF20" s="204" t="str">
        <f t="shared" si="11"/>
        <v>No</v>
      </c>
      <c r="BG20" s="204" t="str">
        <f t="shared" si="11"/>
        <v>No</v>
      </c>
      <c r="BH20" s="177" t="s">
        <v>65</v>
      </c>
    </row>
    <row r="21" spans="1:60" ht="14.4" x14ac:dyDescent="0.3">
      <c r="A21" s="373"/>
      <c r="B21" s="323">
        <f>ROW()</f>
        <v>21</v>
      </c>
      <c r="C21" s="323">
        <f>COUNTIFS(D$6:D21,D21)</f>
        <v>1</v>
      </c>
      <c r="D21" s="123" t="str">
        <f>IF(api_version=2,"companyStatus.description","CompanyStatus")</f>
        <v>companyStatus.description</v>
      </c>
      <c r="F21" s="177" t="str">
        <f>F18</f>
        <v>Yes</v>
      </c>
      <c r="G21" s="177" t="str">
        <f t="shared" ref="G21:P21" si="12">G18</f>
        <v>Yes</v>
      </c>
      <c r="H21" s="177" t="str">
        <f t="shared" si="12"/>
        <v>Yes</v>
      </c>
      <c r="I21" s="177" t="str">
        <f t="shared" si="12"/>
        <v>Yes</v>
      </c>
      <c r="J21" s="159" t="str">
        <f t="shared" si="12"/>
        <v>Yes</v>
      </c>
      <c r="K21" s="160" t="s">
        <v>64</v>
      </c>
      <c r="L21" s="177" t="str">
        <f t="shared" si="12"/>
        <v>Yes</v>
      </c>
      <c r="M21" s="159" t="str">
        <f t="shared" si="12"/>
        <v>Yes</v>
      </c>
      <c r="N21" s="160" t="str">
        <f>IF(api_version=2,"Yes","No")</f>
        <v>Yes</v>
      </c>
      <c r="O21" s="177" t="str">
        <f t="shared" si="12"/>
        <v>Yes</v>
      </c>
      <c r="P21" s="159" t="str">
        <f t="shared" si="12"/>
        <v>Yes</v>
      </c>
      <c r="Q21" s="161" t="str">
        <f t="shared" ref="Q21:R21" si="13">Q18</f>
        <v>Yes</v>
      </c>
      <c r="R21" s="161" t="str">
        <f t="shared" si="13"/>
        <v>Yes</v>
      </c>
      <c r="S21" s="159" t="str">
        <f>S18</f>
        <v>Yes</v>
      </c>
      <c r="T21" s="160" t="str">
        <f>T18</f>
        <v>Yes</v>
      </c>
      <c r="U21" s="159" t="str">
        <f>U18</f>
        <v>Yes</v>
      </c>
      <c r="V21" s="160" t="str">
        <f>V18</f>
        <v>Yes</v>
      </c>
      <c r="W21" s="177" t="str">
        <f>W18</f>
        <v>Yes</v>
      </c>
      <c r="X21" s="177" t="s">
        <v>64</v>
      </c>
      <c r="Y21" s="177" t="str">
        <f t="shared" ref="Y21:AW21" si="14">Y18</f>
        <v>Yes</v>
      </c>
      <c r="Z21" s="177" t="str">
        <f t="shared" si="14"/>
        <v>Yes</v>
      </c>
      <c r="AA21" s="177" t="str">
        <f t="shared" si="14"/>
        <v>Yes</v>
      </c>
      <c r="AB21" s="177" t="str">
        <f>AA21</f>
        <v>Yes</v>
      </c>
      <c r="AC21" s="177" t="str">
        <f>AB21</f>
        <v>Yes</v>
      </c>
      <c r="AD21" s="177" t="str">
        <f t="shared" si="14"/>
        <v>Yes</v>
      </c>
      <c r="AE21" s="177" t="str">
        <f t="shared" si="14"/>
        <v>Yes</v>
      </c>
      <c r="AF21" s="177" t="str">
        <f t="shared" si="14"/>
        <v>Yes</v>
      </c>
      <c r="AG21" s="177" t="str">
        <f t="shared" si="14"/>
        <v>Yes</v>
      </c>
      <c r="AH21" s="177" t="str">
        <f t="shared" si="14"/>
        <v>Yes</v>
      </c>
      <c r="AI21" s="177" t="str">
        <f t="shared" si="14"/>
        <v>Yes</v>
      </c>
      <c r="AJ21" s="177" t="str">
        <f t="shared" ref="AJ21" si="15">AJ18</f>
        <v>Yes</v>
      </c>
      <c r="AK21" s="177" t="str">
        <f t="shared" si="14"/>
        <v>Yes</v>
      </c>
      <c r="AL21" s="177" t="str">
        <f t="shared" si="14"/>
        <v>Yes</v>
      </c>
      <c r="AM21" s="177" t="s">
        <v>64</v>
      </c>
      <c r="AN21" s="177" t="str">
        <f t="shared" si="14"/>
        <v>Yes</v>
      </c>
      <c r="AO21" s="177" t="str">
        <f t="shared" si="14"/>
        <v>Yes</v>
      </c>
      <c r="AP21" s="177" t="str">
        <f t="shared" si="14"/>
        <v>Yes</v>
      </c>
      <c r="AQ21" s="177" t="s">
        <v>64</v>
      </c>
      <c r="AR21" s="177" t="s">
        <v>64</v>
      </c>
      <c r="AS21" s="177" t="str">
        <f t="shared" si="14"/>
        <v>Yes</v>
      </c>
      <c r="AT21" s="177" t="str">
        <f t="shared" si="14"/>
        <v>Yes</v>
      </c>
      <c r="AU21" s="177" t="str">
        <f t="shared" si="14"/>
        <v>Yes</v>
      </c>
      <c r="AV21" s="177" t="str">
        <f t="shared" si="14"/>
        <v>Yes</v>
      </c>
      <c r="AW21" s="177" t="str">
        <f t="shared" si="14"/>
        <v>Yes</v>
      </c>
      <c r="AX21" s="159" t="str">
        <f>AX18</f>
        <v>Yes</v>
      </c>
      <c r="AY21" s="160" t="str">
        <f>AY18</f>
        <v>Yes</v>
      </c>
      <c r="AZ21" s="177" t="str">
        <f>AZ18</f>
        <v>Yes</v>
      </c>
      <c r="BA21" s="177" t="str">
        <f t="shared" ref="BA21:BG21" si="16">BA18</f>
        <v>Yes</v>
      </c>
      <c r="BB21" s="177" t="str">
        <f t="shared" si="16"/>
        <v>Yes</v>
      </c>
      <c r="BC21" s="177" t="str">
        <f t="shared" si="16"/>
        <v>Yes</v>
      </c>
      <c r="BD21" s="177" t="str">
        <f t="shared" si="16"/>
        <v>Yes</v>
      </c>
      <c r="BE21" s="177" t="str">
        <f t="shared" si="16"/>
        <v>Yes</v>
      </c>
      <c r="BF21" s="177" t="str">
        <f t="shared" si="16"/>
        <v>Yes</v>
      </c>
      <c r="BG21" s="177" t="str">
        <f t="shared" si="16"/>
        <v>Yes</v>
      </c>
      <c r="BH21" s="177" t="s">
        <v>64</v>
      </c>
    </row>
    <row r="22" spans="1:60" ht="15.6" customHeight="1" x14ac:dyDescent="0.3">
      <c r="A22" s="373"/>
      <c r="B22" s="323">
        <f>ROW()</f>
        <v>22</v>
      </c>
      <c r="C22" s="323">
        <f>COUNTIFS(D$6:D22,D22)</f>
        <v>1</v>
      </c>
      <c r="D22" s="123" t="str">
        <f>IF(api_version=2,"latestTurnoverFigure.value","LatestTurnoverFigure")</f>
        <v>latestTurnoverFigure.value</v>
      </c>
      <c r="F22" s="177" t="s">
        <v>64</v>
      </c>
      <c r="G22" s="177" t="s">
        <v>64</v>
      </c>
      <c r="H22" s="177" t="s">
        <v>64</v>
      </c>
      <c r="I22" s="177" t="s">
        <v>64</v>
      </c>
      <c r="J22" s="159" t="s">
        <v>64</v>
      </c>
      <c r="K22" s="160" t="s">
        <v>65</v>
      </c>
      <c r="L22" s="177" t="s">
        <v>64</v>
      </c>
      <c r="M22" s="159" t="s">
        <v>64</v>
      </c>
      <c r="N22" s="160" t="s">
        <v>65</v>
      </c>
      <c r="O22" s="177" t="s">
        <v>64</v>
      </c>
      <c r="P22" s="159" t="s">
        <v>64</v>
      </c>
      <c r="Q22" s="161" t="s">
        <v>64</v>
      </c>
      <c r="R22" s="161" t="s">
        <v>64</v>
      </c>
      <c r="S22" s="159" t="s">
        <v>64</v>
      </c>
      <c r="T22" s="160" t="s">
        <v>65</v>
      </c>
      <c r="U22" s="159" t="s">
        <v>64</v>
      </c>
      <c r="V22" s="160" t="s">
        <v>65</v>
      </c>
      <c r="W22" s="177" t="s">
        <v>64</v>
      </c>
      <c r="X22" s="177" t="s">
        <v>64</v>
      </c>
      <c r="Y22" s="177" t="s">
        <v>64</v>
      </c>
      <c r="Z22" s="177" t="s">
        <v>64</v>
      </c>
      <c r="AA22" s="177" t="s">
        <v>64</v>
      </c>
      <c r="AB22" s="177" t="s">
        <v>64</v>
      </c>
      <c r="AC22" s="177" t="s">
        <v>64</v>
      </c>
      <c r="AD22" s="177" t="s">
        <v>64</v>
      </c>
      <c r="AE22" s="177" t="s">
        <v>64</v>
      </c>
      <c r="AF22" s="177" t="s">
        <v>64</v>
      </c>
      <c r="AG22" s="177" t="s">
        <v>64</v>
      </c>
      <c r="AH22" s="177" t="s">
        <v>64</v>
      </c>
      <c r="AI22" s="177" t="s">
        <v>64</v>
      </c>
      <c r="AJ22" s="177" t="s">
        <v>64</v>
      </c>
      <c r="AK22" s="177" t="s">
        <v>64</v>
      </c>
      <c r="AL22" s="177" t="str">
        <f>AK22</f>
        <v>Yes</v>
      </c>
      <c r="AM22" s="177" t="s">
        <v>64</v>
      </c>
      <c r="AN22" s="177" t="s">
        <v>64</v>
      </c>
      <c r="AO22" s="177" t="s">
        <v>64</v>
      </c>
      <c r="AP22" s="177" t="str">
        <f t="shared" ref="AP22:AP30" si="17">AI22</f>
        <v>Yes</v>
      </c>
      <c r="AQ22" s="177" t="s">
        <v>64</v>
      </c>
      <c r="AR22" s="177" t="s">
        <v>64</v>
      </c>
      <c r="AS22" s="177" t="s">
        <v>64</v>
      </c>
      <c r="AT22" s="177" t="s">
        <v>64</v>
      </c>
      <c r="AU22" s="177" t="s">
        <v>64</v>
      </c>
      <c r="AV22" s="177" t="s">
        <v>64</v>
      </c>
      <c r="AW22" s="177" t="s">
        <v>64</v>
      </c>
      <c r="AX22" s="159" t="s">
        <v>65</v>
      </c>
      <c r="AY22" s="160" t="s">
        <v>65</v>
      </c>
      <c r="AZ22" s="177" t="s">
        <v>65</v>
      </c>
      <c r="BA22" s="177" t="s">
        <v>64</v>
      </c>
      <c r="BB22" s="177" t="s">
        <v>64</v>
      </c>
      <c r="BC22" s="159" t="s">
        <v>65</v>
      </c>
      <c r="BD22" s="177" t="s">
        <v>64</v>
      </c>
      <c r="BE22" s="177" t="s">
        <v>64</v>
      </c>
      <c r="BF22" s="177" t="s">
        <v>64</v>
      </c>
      <c r="BG22" s="177" t="s">
        <v>65</v>
      </c>
      <c r="BH22" s="177" t="s">
        <v>64</v>
      </c>
    </row>
    <row r="23" spans="1:60" ht="14.4" x14ac:dyDescent="0.3">
      <c r="A23" s="373"/>
      <c r="B23" s="323">
        <f>ROW()</f>
        <v>23</v>
      </c>
      <c r="C23" s="323">
        <f>COUNTIFS(D$6:D23,D23)</f>
        <v>1</v>
      </c>
      <c r="D23" s="123" t="str">
        <f>IF(api_version=2,"latestTurnoverFigure.currency","LatestTurnoverFigure @Currency")</f>
        <v>latestTurnoverFigure.currency</v>
      </c>
      <c r="F23" s="177" t="s">
        <v>64</v>
      </c>
      <c r="G23" s="177" t="s">
        <v>64</v>
      </c>
      <c r="H23" s="177" t="s">
        <v>64</v>
      </c>
      <c r="I23" s="177" t="s">
        <v>64</v>
      </c>
      <c r="J23" s="159" t="str">
        <f>IF(api_version=2,"Yes","No")</f>
        <v>Yes</v>
      </c>
      <c r="K23" s="160" t="s">
        <v>65</v>
      </c>
      <c r="L23" s="177" t="str">
        <f>IF(api_version=2,"Yes","Yes")</f>
        <v>Yes</v>
      </c>
      <c r="M23" s="159" t="s">
        <v>64</v>
      </c>
      <c r="N23" s="160" t="s">
        <v>65</v>
      </c>
      <c r="O23" s="177" t="s">
        <v>64</v>
      </c>
      <c r="P23" s="159" t="s">
        <v>64</v>
      </c>
      <c r="Q23" s="161" t="s">
        <v>64</v>
      </c>
      <c r="R23" s="161" t="s">
        <v>64</v>
      </c>
      <c r="S23" s="159" t="s">
        <v>64</v>
      </c>
      <c r="T23" s="160" t="s">
        <v>65</v>
      </c>
      <c r="U23" s="159" t="s">
        <v>64</v>
      </c>
      <c r="V23" s="160" t="s">
        <v>65</v>
      </c>
      <c r="W23" s="177" t="s">
        <v>64</v>
      </c>
      <c r="X23" s="177" t="s">
        <v>64</v>
      </c>
      <c r="Y23" s="206" t="s">
        <v>64</v>
      </c>
      <c r="Z23" s="206" t="s">
        <v>64</v>
      </c>
      <c r="AA23" s="177" t="s">
        <v>65</v>
      </c>
      <c r="AB23" s="177" t="s">
        <v>64</v>
      </c>
      <c r="AC23" s="177" t="s">
        <v>64</v>
      </c>
      <c r="AD23" s="177" t="s">
        <v>64</v>
      </c>
      <c r="AE23" s="207" t="s">
        <v>64</v>
      </c>
      <c r="AF23" s="207" t="s">
        <v>65</v>
      </c>
      <c r="AG23" s="177" t="s">
        <v>64</v>
      </c>
      <c r="AH23" s="177" t="s">
        <v>65</v>
      </c>
      <c r="AI23" s="177" t="s">
        <v>64</v>
      </c>
      <c r="AJ23" s="177" t="s">
        <v>64</v>
      </c>
      <c r="AK23" s="177" t="s">
        <v>65</v>
      </c>
      <c r="AL23" s="177" t="s">
        <v>65</v>
      </c>
      <c r="AM23" s="177" t="s">
        <v>64</v>
      </c>
      <c r="AN23" s="177" t="s">
        <v>64</v>
      </c>
      <c r="AO23" s="177" t="s">
        <v>64</v>
      </c>
      <c r="AP23" s="177" t="str">
        <f t="shared" si="17"/>
        <v>Yes</v>
      </c>
      <c r="AQ23" s="177" t="s">
        <v>64</v>
      </c>
      <c r="AR23" s="177" t="s">
        <v>64</v>
      </c>
      <c r="AS23" s="177" t="s">
        <v>64</v>
      </c>
      <c r="AT23" s="177" t="s">
        <v>64</v>
      </c>
      <c r="AU23" s="177" t="s">
        <v>65</v>
      </c>
      <c r="AV23" s="177" t="s">
        <v>64</v>
      </c>
      <c r="AW23" s="177" t="str">
        <f>IF(api_version=2,"Yes","Yes")</f>
        <v>Yes</v>
      </c>
      <c r="AX23" s="159" t="s">
        <v>65</v>
      </c>
      <c r="AY23" s="160" t="s">
        <v>65</v>
      </c>
      <c r="AZ23" s="177" t="s">
        <v>65</v>
      </c>
      <c r="BA23" s="177" t="s">
        <v>65</v>
      </c>
      <c r="BB23" s="177" t="s">
        <v>64</v>
      </c>
      <c r="BC23" s="159" t="s">
        <v>65</v>
      </c>
      <c r="BD23" s="177" t="s">
        <v>64</v>
      </c>
      <c r="BE23" s="177" t="str">
        <f>IF(api_version=2,"Yes","Yes")</f>
        <v>Yes</v>
      </c>
      <c r="BF23" s="177" t="str">
        <f>IF(api_version=2,"Yes","Yes")</f>
        <v>Yes</v>
      </c>
      <c r="BG23" s="177" t="s">
        <v>65</v>
      </c>
      <c r="BH23" s="177" t="s">
        <v>64</v>
      </c>
    </row>
    <row r="24" spans="1:60" ht="14.4" x14ac:dyDescent="0.3">
      <c r="A24" s="373"/>
      <c r="B24" s="323">
        <f>ROW()</f>
        <v>24</v>
      </c>
      <c r="C24" s="323">
        <f>COUNTIFS(D$6:D24,D24)</f>
        <v>1</v>
      </c>
      <c r="D24" s="123" t="str">
        <f>IF(api_version=2,"latestShareholdersEquityFigure.value","LatestShareholdersEquityFigure")</f>
        <v>latestShareholdersEquityFigure.value</v>
      </c>
      <c r="F24" s="177" t="s">
        <v>64</v>
      </c>
      <c r="G24" s="177" t="s">
        <v>64</v>
      </c>
      <c r="H24" s="177" t="s">
        <v>64</v>
      </c>
      <c r="I24" s="177" t="s">
        <v>64</v>
      </c>
      <c r="J24" s="159" t="s">
        <v>64</v>
      </c>
      <c r="K24" s="160" t="s">
        <v>65</v>
      </c>
      <c r="L24" s="177" t="s">
        <v>64</v>
      </c>
      <c r="M24" s="159" t="s">
        <v>64</v>
      </c>
      <c r="N24" s="160" t="s">
        <v>65</v>
      </c>
      <c r="O24" s="177" t="s">
        <v>64</v>
      </c>
      <c r="P24" s="159" t="s">
        <v>64</v>
      </c>
      <c r="Q24" s="161" t="s">
        <v>64</v>
      </c>
      <c r="R24" s="161" t="s">
        <v>64</v>
      </c>
      <c r="S24" s="159" t="s">
        <v>64</v>
      </c>
      <c r="T24" s="160" t="s">
        <v>65</v>
      </c>
      <c r="U24" s="159" t="s">
        <v>64</v>
      </c>
      <c r="V24" s="160" t="s">
        <v>65</v>
      </c>
      <c r="W24" s="177" t="s">
        <v>64</v>
      </c>
      <c r="X24" s="177" t="s">
        <v>64</v>
      </c>
      <c r="Y24" s="177" t="s">
        <v>64</v>
      </c>
      <c r="Z24" s="177" t="s">
        <v>64</v>
      </c>
      <c r="AA24" s="177" t="s">
        <v>64</v>
      </c>
      <c r="AB24" s="177" t="s">
        <v>65</v>
      </c>
      <c r="AC24" s="177" t="s">
        <v>65</v>
      </c>
      <c r="AD24" s="177" t="s">
        <v>64</v>
      </c>
      <c r="AE24" s="177" t="s">
        <v>64</v>
      </c>
      <c r="AF24" s="177" t="s">
        <v>64</v>
      </c>
      <c r="AG24" s="177" t="s">
        <v>64</v>
      </c>
      <c r="AH24" s="177" t="s">
        <v>64</v>
      </c>
      <c r="AI24" s="177" t="s">
        <v>64</v>
      </c>
      <c r="AJ24" s="177" t="s">
        <v>64</v>
      </c>
      <c r="AK24" s="177" t="s">
        <v>64</v>
      </c>
      <c r="AL24" s="177" t="str">
        <f t="shared" ref="AL24:AL30" si="18">AK24</f>
        <v>Yes</v>
      </c>
      <c r="AM24" s="177" t="s">
        <v>64</v>
      </c>
      <c r="AN24" s="177" t="s">
        <v>64</v>
      </c>
      <c r="AO24" s="177" t="s">
        <v>64</v>
      </c>
      <c r="AP24" s="177" t="str">
        <f t="shared" si="17"/>
        <v>Yes</v>
      </c>
      <c r="AQ24" s="177" t="s">
        <v>64</v>
      </c>
      <c r="AR24" s="177" t="s">
        <v>64</v>
      </c>
      <c r="AS24" s="177" t="s">
        <v>64</v>
      </c>
      <c r="AT24" s="177" t="s">
        <v>64</v>
      </c>
      <c r="AU24" s="177" t="s">
        <v>64</v>
      </c>
      <c r="AV24" s="177" t="s">
        <v>64</v>
      </c>
      <c r="AW24" s="177" t="s">
        <v>64</v>
      </c>
      <c r="AX24" s="159" t="s">
        <v>65</v>
      </c>
      <c r="AY24" s="160" t="s">
        <v>65</v>
      </c>
      <c r="AZ24" s="177" t="s">
        <v>65</v>
      </c>
      <c r="BA24" s="177" t="s">
        <v>65</v>
      </c>
      <c r="BB24" s="177" t="s">
        <v>64</v>
      </c>
      <c r="BC24" s="159" t="s">
        <v>65</v>
      </c>
      <c r="BD24" s="177" t="s">
        <v>64</v>
      </c>
      <c r="BE24" s="177" t="s">
        <v>64</v>
      </c>
      <c r="BF24" s="177" t="s">
        <v>64</v>
      </c>
      <c r="BG24" s="177" t="s">
        <v>65</v>
      </c>
      <c r="BH24" s="177" t="s">
        <v>64</v>
      </c>
    </row>
    <row r="25" spans="1:60" ht="14.4" x14ac:dyDescent="0.3">
      <c r="A25" s="373"/>
      <c r="B25" s="323">
        <f>ROW()</f>
        <v>25</v>
      </c>
      <c r="C25" s="323">
        <f>COUNTIFS(D$6:D25,D25)</f>
        <v>1</v>
      </c>
      <c r="D25" s="123" t="str">
        <f>IF(api_version=2,"latestShareholdersEquityFigure.currency","LatestShareholdersEquityFigure @Currency")</f>
        <v>latestShareholdersEquityFigure.currency</v>
      </c>
      <c r="F25" s="177" t="s">
        <v>64</v>
      </c>
      <c r="G25" s="177" t="s">
        <v>64</v>
      </c>
      <c r="H25" s="177" t="s">
        <v>64</v>
      </c>
      <c r="I25" s="177" t="s">
        <v>64</v>
      </c>
      <c r="J25" s="159" t="str">
        <f>IF(api_version=2,"Yes","No")</f>
        <v>Yes</v>
      </c>
      <c r="K25" s="160" t="s">
        <v>65</v>
      </c>
      <c r="L25" s="177" t="str">
        <f>IF(api_version=2,"Yes","Yes")</f>
        <v>Yes</v>
      </c>
      <c r="M25" s="159" t="s">
        <v>64</v>
      </c>
      <c r="N25" s="160" t="s">
        <v>65</v>
      </c>
      <c r="O25" s="177" t="s">
        <v>64</v>
      </c>
      <c r="P25" s="159" t="s">
        <v>64</v>
      </c>
      <c r="Q25" s="161" t="s">
        <v>64</v>
      </c>
      <c r="R25" s="161" t="s">
        <v>64</v>
      </c>
      <c r="S25" s="159" t="s">
        <v>64</v>
      </c>
      <c r="T25" s="160" t="s">
        <v>65</v>
      </c>
      <c r="U25" s="159" t="s">
        <v>64</v>
      </c>
      <c r="V25" s="160" t="s">
        <v>65</v>
      </c>
      <c r="W25" s="177" t="s">
        <v>64</v>
      </c>
      <c r="X25" s="177" t="s">
        <v>64</v>
      </c>
      <c r="Y25" s="206" t="s">
        <v>64</v>
      </c>
      <c r="Z25" s="206" t="s">
        <v>64</v>
      </c>
      <c r="AA25" s="177" t="s">
        <v>65</v>
      </c>
      <c r="AB25" s="177" t="s">
        <v>65</v>
      </c>
      <c r="AC25" s="177" t="s">
        <v>65</v>
      </c>
      <c r="AD25" s="177" t="s">
        <v>64</v>
      </c>
      <c r="AE25" s="207" t="s">
        <v>64</v>
      </c>
      <c r="AF25" s="207" t="s">
        <v>65</v>
      </c>
      <c r="AG25" s="177" t="s">
        <v>64</v>
      </c>
      <c r="AH25" s="177" t="s">
        <v>65</v>
      </c>
      <c r="AI25" s="177" t="s">
        <v>64</v>
      </c>
      <c r="AJ25" s="177" t="s">
        <v>64</v>
      </c>
      <c r="AK25" s="177" t="s">
        <v>65</v>
      </c>
      <c r="AL25" s="177" t="str">
        <f t="shared" si="18"/>
        <v>No</v>
      </c>
      <c r="AM25" s="177" t="s">
        <v>64</v>
      </c>
      <c r="AN25" s="177" t="s">
        <v>64</v>
      </c>
      <c r="AO25" s="177" t="s">
        <v>64</v>
      </c>
      <c r="AP25" s="177" t="str">
        <f t="shared" si="17"/>
        <v>Yes</v>
      </c>
      <c r="AQ25" s="177" t="s">
        <v>64</v>
      </c>
      <c r="AR25" s="177" t="s">
        <v>64</v>
      </c>
      <c r="AS25" s="177" t="s">
        <v>64</v>
      </c>
      <c r="AT25" s="177" t="s">
        <v>64</v>
      </c>
      <c r="AU25" s="177" t="s">
        <v>65</v>
      </c>
      <c r="AV25" s="177" t="s">
        <v>64</v>
      </c>
      <c r="AW25" s="177" t="str">
        <f>IF(api_version=2,"Yes","Yes")</f>
        <v>Yes</v>
      </c>
      <c r="AX25" s="159" t="s">
        <v>65</v>
      </c>
      <c r="AY25" s="160" t="s">
        <v>65</v>
      </c>
      <c r="AZ25" s="177" t="s">
        <v>65</v>
      </c>
      <c r="BA25" s="177" t="s">
        <v>65</v>
      </c>
      <c r="BB25" s="177" t="s">
        <v>64</v>
      </c>
      <c r="BC25" s="159" t="s">
        <v>65</v>
      </c>
      <c r="BD25" s="177" t="s">
        <v>64</v>
      </c>
      <c r="BE25" s="177" t="str">
        <f>IF(api_version=2,"Yes","Yes")</f>
        <v>Yes</v>
      </c>
      <c r="BF25" s="177" t="s">
        <v>65</v>
      </c>
      <c r="BG25" s="177" t="s">
        <v>65</v>
      </c>
      <c r="BH25" s="177" t="s">
        <v>64</v>
      </c>
    </row>
    <row r="26" spans="1:60" ht="14.4" x14ac:dyDescent="0.3">
      <c r="A26" s="373"/>
      <c r="B26" s="323">
        <f>ROW()</f>
        <v>26</v>
      </c>
      <c r="C26" s="323">
        <f>COUNTIFS(D$6:D26,D26)</f>
        <v>1</v>
      </c>
      <c r="D26" s="123" t="str">
        <f>IF(api_version=2,"creditRating.commonValue","CreditRating/CommonValue")</f>
        <v>creditRating.commonValue</v>
      </c>
      <c r="F26" s="177" t="s">
        <v>64</v>
      </c>
      <c r="G26" s="177" t="s">
        <v>64</v>
      </c>
      <c r="H26" s="177" t="s">
        <v>64</v>
      </c>
      <c r="I26" s="177" t="s">
        <v>64</v>
      </c>
      <c r="J26" s="159" t="s">
        <v>64</v>
      </c>
      <c r="K26" s="160" t="s">
        <v>64</v>
      </c>
      <c r="L26" s="177" t="s">
        <v>64</v>
      </c>
      <c r="M26" s="159" t="s">
        <v>64</v>
      </c>
      <c r="N26" s="160" t="str">
        <f t="shared" ref="N26:N31" si="19">IF(api_version=2,"Yes","No")</f>
        <v>Yes</v>
      </c>
      <c r="O26" s="177" t="s">
        <v>64</v>
      </c>
      <c r="P26" s="159" t="s">
        <v>64</v>
      </c>
      <c r="Q26" s="161" t="s">
        <v>64</v>
      </c>
      <c r="R26" s="161" t="s">
        <v>64</v>
      </c>
      <c r="S26" s="159" t="s">
        <v>64</v>
      </c>
      <c r="T26" s="164" t="s">
        <v>669</v>
      </c>
      <c r="U26" s="159" t="s">
        <v>64</v>
      </c>
      <c r="V26" s="160" t="s">
        <v>64</v>
      </c>
      <c r="W26" s="177" t="s">
        <v>64</v>
      </c>
      <c r="X26" s="177" t="s">
        <v>64</v>
      </c>
      <c r="Y26" s="177" t="s">
        <v>64</v>
      </c>
      <c r="Z26" s="177" t="s">
        <v>64</v>
      </c>
      <c r="AA26" s="177" t="s">
        <v>64</v>
      </c>
      <c r="AB26" s="177" t="s">
        <v>64</v>
      </c>
      <c r="AC26" s="177" t="s">
        <v>64</v>
      </c>
      <c r="AD26" s="177" t="s">
        <v>64</v>
      </c>
      <c r="AE26" s="177" t="s">
        <v>64</v>
      </c>
      <c r="AF26" s="177" t="s">
        <v>64</v>
      </c>
      <c r="AG26" s="177" t="s">
        <v>64</v>
      </c>
      <c r="AH26" s="177" t="s">
        <v>64</v>
      </c>
      <c r="AI26" s="177" t="s">
        <v>64</v>
      </c>
      <c r="AJ26" s="177" t="s">
        <v>64</v>
      </c>
      <c r="AK26" s="177" t="s">
        <v>64</v>
      </c>
      <c r="AL26" s="177" t="str">
        <f t="shared" si="18"/>
        <v>Yes</v>
      </c>
      <c r="AM26" s="177" t="s">
        <v>64</v>
      </c>
      <c r="AN26" s="177" t="s">
        <v>64</v>
      </c>
      <c r="AO26" s="177" t="s">
        <v>64</v>
      </c>
      <c r="AP26" s="177" t="str">
        <f t="shared" si="17"/>
        <v>Yes</v>
      </c>
      <c r="AQ26" s="177" t="s">
        <v>64</v>
      </c>
      <c r="AR26" s="177" t="s">
        <v>64</v>
      </c>
      <c r="AS26" s="177" t="s">
        <v>64</v>
      </c>
      <c r="AT26" s="177" t="s">
        <v>64</v>
      </c>
      <c r="AU26" s="177" t="s">
        <v>64</v>
      </c>
      <c r="AV26" s="177" t="s">
        <v>64</v>
      </c>
      <c r="AW26" s="177" t="s">
        <v>64</v>
      </c>
      <c r="AX26" s="159" t="s">
        <v>64</v>
      </c>
      <c r="AY26" s="160" t="s">
        <v>64</v>
      </c>
      <c r="AZ26" s="177" t="s">
        <v>64</v>
      </c>
      <c r="BA26" s="177" t="s">
        <v>64</v>
      </c>
      <c r="BB26" s="177" t="s">
        <v>64</v>
      </c>
      <c r="BC26" s="159" t="s">
        <v>64</v>
      </c>
      <c r="BD26" s="177" t="s">
        <v>64</v>
      </c>
      <c r="BE26" s="177" t="s">
        <v>64</v>
      </c>
      <c r="BF26" s="177" t="s">
        <v>64</v>
      </c>
      <c r="BG26" s="177" t="s">
        <v>64</v>
      </c>
      <c r="BH26" s="177" t="s">
        <v>64</v>
      </c>
    </row>
    <row r="27" spans="1:60" ht="14.4" x14ac:dyDescent="0.3">
      <c r="A27" s="373"/>
      <c r="B27" s="323">
        <f>ROW()</f>
        <v>27</v>
      </c>
      <c r="C27" s="323">
        <f>COUNTIFS(D$6:D27,D27)</f>
        <v>1</v>
      </c>
      <c r="D27" s="123" t="str">
        <f>IF(api_version=2,"creditRating.commonDescription","CreditRating/CommonDescription")</f>
        <v>creditRating.commonDescription</v>
      </c>
      <c r="F27" s="177" t="s">
        <v>64</v>
      </c>
      <c r="G27" s="177" t="s">
        <v>64</v>
      </c>
      <c r="H27" s="177" t="s">
        <v>64</v>
      </c>
      <c r="I27" s="177" t="s">
        <v>64</v>
      </c>
      <c r="J27" s="159" t="s">
        <v>64</v>
      </c>
      <c r="K27" s="160" t="s">
        <v>64</v>
      </c>
      <c r="L27" s="177" t="s">
        <v>64</v>
      </c>
      <c r="M27" s="159" t="s">
        <v>64</v>
      </c>
      <c r="N27" s="160" t="str">
        <f t="shared" si="19"/>
        <v>Yes</v>
      </c>
      <c r="O27" s="177" t="s">
        <v>64</v>
      </c>
      <c r="P27" s="159" t="s">
        <v>64</v>
      </c>
      <c r="Q27" s="161" t="s">
        <v>64</v>
      </c>
      <c r="R27" s="161" t="s">
        <v>64</v>
      </c>
      <c r="S27" s="159" t="s">
        <v>64</v>
      </c>
      <c r="T27" s="164" t="s">
        <v>669</v>
      </c>
      <c r="U27" s="159" t="s">
        <v>64</v>
      </c>
      <c r="V27" s="160" t="s">
        <v>64</v>
      </c>
      <c r="W27" s="177" t="s">
        <v>64</v>
      </c>
      <c r="X27" s="177" t="s">
        <v>64</v>
      </c>
      <c r="Y27" s="177" t="s">
        <v>64</v>
      </c>
      <c r="Z27" s="177" t="s">
        <v>64</v>
      </c>
      <c r="AA27" s="177" t="s">
        <v>64</v>
      </c>
      <c r="AB27" s="177" t="s">
        <v>64</v>
      </c>
      <c r="AC27" s="177" t="s">
        <v>64</v>
      </c>
      <c r="AD27" s="177" t="s">
        <v>64</v>
      </c>
      <c r="AE27" s="177" t="s">
        <v>64</v>
      </c>
      <c r="AF27" s="177" t="s">
        <v>64</v>
      </c>
      <c r="AG27" s="177" t="s">
        <v>64</v>
      </c>
      <c r="AH27" s="177" t="s">
        <v>64</v>
      </c>
      <c r="AI27" s="177" t="s">
        <v>64</v>
      </c>
      <c r="AJ27" s="177" t="s">
        <v>64</v>
      </c>
      <c r="AK27" s="177" t="s">
        <v>64</v>
      </c>
      <c r="AL27" s="177" t="str">
        <f t="shared" si="18"/>
        <v>Yes</v>
      </c>
      <c r="AM27" s="177" t="s">
        <v>64</v>
      </c>
      <c r="AN27" s="177" t="s">
        <v>64</v>
      </c>
      <c r="AO27" s="177" t="s">
        <v>64</v>
      </c>
      <c r="AP27" s="177" t="str">
        <f t="shared" si="17"/>
        <v>Yes</v>
      </c>
      <c r="AQ27" s="177" t="s">
        <v>64</v>
      </c>
      <c r="AR27" s="177" t="s">
        <v>64</v>
      </c>
      <c r="AS27" s="177" t="s">
        <v>64</v>
      </c>
      <c r="AT27" s="177" t="s">
        <v>64</v>
      </c>
      <c r="AU27" s="177" t="s">
        <v>64</v>
      </c>
      <c r="AV27" s="177" t="s">
        <v>64</v>
      </c>
      <c r="AW27" s="177" t="s">
        <v>64</v>
      </c>
      <c r="AX27" s="159" t="s">
        <v>64</v>
      </c>
      <c r="AY27" s="160" t="s">
        <v>64</v>
      </c>
      <c r="AZ27" s="177" t="s">
        <v>64</v>
      </c>
      <c r="BA27" s="177" t="s">
        <v>64</v>
      </c>
      <c r="BB27" s="177" t="s">
        <v>64</v>
      </c>
      <c r="BC27" s="159" t="s">
        <v>64</v>
      </c>
      <c r="BD27" s="177" t="s">
        <v>64</v>
      </c>
      <c r="BE27" s="177" t="s">
        <v>64</v>
      </c>
      <c r="BF27" s="177" t="s">
        <v>64</v>
      </c>
      <c r="BG27" s="177" t="s">
        <v>64</v>
      </c>
      <c r="BH27" s="177" t="s">
        <v>64</v>
      </c>
    </row>
    <row r="28" spans="1:60" ht="14.4" x14ac:dyDescent="0.3">
      <c r="A28" s="373"/>
      <c r="B28" s="323">
        <f>ROW()</f>
        <v>28</v>
      </c>
      <c r="C28" s="323">
        <f>COUNTIFS(D$6:D28,D28)</f>
        <v>1</v>
      </c>
      <c r="D28" s="123" t="str">
        <f>IF(api_version=2,"creditRating.creditLimit.value","CreditRating/CreditLimit")</f>
        <v>creditRating.creditLimit.value</v>
      </c>
      <c r="F28" s="177" t="s">
        <v>64</v>
      </c>
      <c r="G28" s="177" t="s">
        <v>64</v>
      </c>
      <c r="H28" s="177" t="s">
        <v>64</v>
      </c>
      <c r="I28" s="177" t="s">
        <v>64</v>
      </c>
      <c r="J28" s="159" t="s">
        <v>64</v>
      </c>
      <c r="K28" s="160" t="s">
        <v>64</v>
      </c>
      <c r="L28" s="177" t="s">
        <v>64</v>
      </c>
      <c r="M28" s="159" t="s">
        <v>64</v>
      </c>
      <c r="N28" s="160" t="str">
        <f t="shared" si="19"/>
        <v>Yes</v>
      </c>
      <c r="O28" s="177" t="s">
        <v>64</v>
      </c>
      <c r="P28" s="159" t="s">
        <v>64</v>
      </c>
      <c r="Q28" s="161" t="s">
        <v>64</v>
      </c>
      <c r="R28" s="161" t="s">
        <v>64</v>
      </c>
      <c r="S28" s="159" t="s">
        <v>64</v>
      </c>
      <c r="T28" s="164" t="s">
        <v>669</v>
      </c>
      <c r="U28" s="159" t="s">
        <v>64</v>
      </c>
      <c r="V28" s="160" t="s">
        <v>64</v>
      </c>
      <c r="W28" s="177" t="s">
        <v>64</v>
      </c>
      <c r="X28" s="177" t="s">
        <v>64</v>
      </c>
      <c r="Y28" s="177" t="s">
        <v>64</v>
      </c>
      <c r="Z28" s="177" t="s">
        <v>64</v>
      </c>
      <c r="AA28" s="177" t="s">
        <v>64</v>
      </c>
      <c r="AB28" s="206" t="s">
        <v>64</v>
      </c>
      <c r="AC28" s="177" t="s">
        <v>65</v>
      </c>
      <c r="AD28" s="177" t="s">
        <v>64</v>
      </c>
      <c r="AE28" s="177" t="s">
        <v>64</v>
      </c>
      <c r="AF28" s="177" t="s">
        <v>64</v>
      </c>
      <c r="AG28" s="177" t="s">
        <v>64</v>
      </c>
      <c r="AH28" s="206" t="s">
        <v>65</v>
      </c>
      <c r="AI28" s="177" t="s">
        <v>64</v>
      </c>
      <c r="AJ28" s="177" t="s">
        <v>64</v>
      </c>
      <c r="AK28" s="177" t="s">
        <v>64</v>
      </c>
      <c r="AL28" s="177" t="str">
        <f t="shared" si="18"/>
        <v>Yes</v>
      </c>
      <c r="AM28" s="177" t="s">
        <v>64</v>
      </c>
      <c r="AN28" s="177" t="s">
        <v>64</v>
      </c>
      <c r="AO28" s="177" t="s">
        <v>64</v>
      </c>
      <c r="AP28" s="177" t="str">
        <f t="shared" si="17"/>
        <v>Yes</v>
      </c>
      <c r="AQ28" s="177" t="s">
        <v>64</v>
      </c>
      <c r="AR28" s="177" t="s">
        <v>64</v>
      </c>
      <c r="AS28" s="177" t="s">
        <v>65</v>
      </c>
      <c r="AT28" s="177" t="s">
        <v>64</v>
      </c>
      <c r="AU28" s="177" t="s">
        <v>64</v>
      </c>
      <c r="AV28" s="177" t="s">
        <v>64</v>
      </c>
      <c r="AW28" s="177" t="s">
        <v>64</v>
      </c>
      <c r="AX28" s="159" t="s">
        <v>64</v>
      </c>
      <c r="AY28" s="160" t="s">
        <v>64</v>
      </c>
      <c r="AZ28" s="177" t="s">
        <v>64</v>
      </c>
      <c r="BA28" s="177" t="s">
        <v>64</v>
      </c>
      <c r="BB28" s="177" t="s">
        <v>64</v>
      </c>
      <c r="BC28" s="159" t="s">
        <v>65</v>
      </c>
      <c r="BD28" s="177" t="s">
        <v>64</v>
      </c>
      <c r="BE28" s="177" t="s">
        <v>64</v>
      </c>
      <c r="BF28" s="177" t="s">
        <v>64</v>
      </c>
      <c r="BG28" s="177" t="s">
        <v>64</v>
      </c>
      <c r="BH28" s="177" t="s">
        <v>64</v>
      </c>
    </row>
    <row r="29" spans="1:60" ht="15" customHeight="1" x14ac:dyDescent="0.3">
      <c r="A29" s="373"/>
      <c r="B29" s="323">
        <f>ROW()</f>
        <v>29</v>
      </c>
      <c r="C29" s="323">
        <f>COUNTIFS(D$6:D29,D29)</f>
        <v>1</v>
      </c>
      <c r="D29" s="123" t="str">
        <f>IF(api_version=2,"creditRating.creditLimit.currency","CreditRating/CreditLimit @Currency")</f>
        <v>creditRating.creditLimit.currency</v>
      </c>
      <c r="F29" s="177" t="s">
        <v>64</v>
      </c>
      <c r="G29" s="177" t="s">
        <v>64</v>
      </c>
      <c r="H29" s="177" t="s">
        <v>64</v>
      </c>
      <c r="I29" s="177" t="str">
        <f>IF(api_version=2,"Yes","Yes")</f>
        <v>Yes</v>
      </c>
      <c r="J29" s="159" t="s">
        <v>64</v>
      </c>
      <c r="K29" s="160" t="str">
        <f>IF(api_version=2,"Yes","No")</f>
        <v>Yes</v>
      </c>
      <c r="L29" s="177" t="s">
        <v>64</v>
      </c>
      <c r="M29" s="159" t="s">
        <v>64</v>
      </c>
      <c r="N29" s="160" t="str">
        <f t="shared" si="19"/>
        <v>Yes</v>
      </c>
      <c r="O29" s="177" t="s">
        <v>64</v>
      </c>
      <c r="P29" s="196" t="s">
        <v>64</v>
      </c>
      <c r="Q29" s="165" t="s">
        <v>64</v>
      </c>
      <c r="R29" s="165" t="s">
        <v>64</v>
      </c>
      <c r="S29" s="159" t="s">
        <v>64</v>
      </c>
      <c r="T29" s="160" t="s">
        <v>65</v>
      </c>
      <c r="U29" s="159" t="s">
        <v>64</v>
      </c>
      <c r="V29" s="160" t="str">
        <f>IF(api_version=2,"Yes","No")</f>
        <v>Yes</v>
      </c>
      <c r="W29" s="177" t="s">
        <v>64</v>
      </c>
      <c r="X29" s="177" t="s">
        <v>64</v>
      </c>
      <c r="Y29" s="206" t="s">
        <v>64</v>
      </c>
      <c r="Z29" s="206" t="s">
        <v>64</v>
      </c>
      <c r="AA29" s="177" t="s">
        <v>65</v>
      </c>
      <c r="AB29" s="177" t="s">
        <v>64</v>
      </c>
      <c r="AC29" s="177" t="s">
        <v>65</v>
      </c>
      <c r="AD29" s="177" t="s">
        <v>65</v>
      </c>
      <c r="AE29" s="207" t="s">
        <v>64</v>
      </c>
      <c r="AF29" s="207" t="s">
        <v>64</v>
      </c>
      <c r="AG29" s="177" t="s">
        <v>64</v>
      </c>
      <c r="AH29" s="177" t="s">
        <v>65</v>
      </c>
      <c r="AI29" s="177" t="s">
        <v>64</v>
      </c>
      <c r="AJ29" s="177" t="s">
        <v>64</v>
      </c>
      <c r="AK29" s="177" t="s">
        <v>64</v>
      </c>
      <c r="AL29" s="177" t="str">
        <f t="shared" si="18"/>
        <v>Yes</v>
      </c>
      <c r="AM29" s="177" t="s">
        <v>64</v>
      </c>
      <c r="AN29" s="177" t="s">
        <v>64</v>
      </c>
      <c r="AO29" s="177" t="s">
        <v>64</v>
      </c>
      <c r="AP29" s="177" t="str">
        <f t="shared" si="17"/>
        <v>Yes</v>
      </c>
      <c r="AQ29" s="206" t="s">
        <v>670</v>
      </c>
      <c r="AR29" s="177" t="s">
        <v>64</v>
      </c>
      <c r="AS29" s="177" t="s">
        <v>64</v>
      </c>
      <c r="AT29" s="177" t="s">
        <v>64</v>
      </c>
      <c r="AU29" s="177" t="s">
        <v>65</v>
      </c>
      <c r="AV29" s="206" t="s">
        <v>669</v>
      </c>
      <c r="AW29" s="177" t="s">
        <v>64</v>
      </c>
      <c r="AX29" s="159" t="s">
        <v>64</v>
      </c>
      <c r="AY29" s="160" t="s">
        <v>64</v>
      </c>
      <c r="AZ29" s="177" t="s">
        <v>65</v>
      </c>
      <c r="BA29" s="177" t="s">
        <v>65</v>
      </c>
      <c r="BB29" s="177" t="s">
        <v>64</v>
      </c>
      <c r="BC29" s="159" t="s">
        <v>65</v>
      </c>
      <c r="BD29" s="177" t="str">
        <f>IF(api_version=2,"Yes","Yes")</f>
        <v>Yes</v>
      </c>
      <c r="BE29" s="177" t="s">
        <v>65</v>
      </c>
      <c r="BF29" s="177" t="str">
        <f>IF(api_version=2,"Yes","Yes")</f>
        <v>Yes</v>
      </c>
      <c r="BG29" s="177" t="s">
        <v>64</v>
      </c>
      <c r="BH29" s="177" t="s">
        <v>64</v>
      </c>
    </row>
    <row r="30" spans="1:60" ht="14.4" x14ac:dyDescent="0.3">
      <c r="A30" s="373"/>
      <c r="B30" s="323">
        <f>ROW()</f>
        <v>30</v>
      </c>
      <c r="C30" s="323">
        <f>COUNTIFS(D$6:D30,D30)</f>
        <v>1</v>
      </c>
      <c r="D30" s="123" t="str">
        <f>IF(api_version=2,"creditRating.providerValue.value","CreditRating/ProviderValue")</f>
        <v>creditRating.providerValue.value</v>
      </c>
      <c r="F30" s="177" t="s">
        <v>64</v>
      </c>
      <c r="G30" s="177" t="s">
        <v>64</v>
      </c>
      <c r="H30" s="177" t="s">
        <v>64</v>
      </c>
      <c r="I30" s="177" t="s">
        <v>64</v>
      </c>
      <c r="J30" s="159" t="s">
        <v>64</v>
      </c>
      <c r="K30" s="160" t="s">
        <v>64</v>
      </c>
      <c r="L30" s="177" t="s">
        <v>64</v>
      </c>
      <c r="M30" s="159" t="s">
        <v>64</v>
      </c>
      <c r="N30" s="160" t="str">
        <f t="shared" si="19"/>
        <v>Yes</v>
      </c>
      <c r="O30" s="177" t="s">
        <v>64</v>
      </c>
      <c r="P30" s="159" t="s">
        <v>64</v>
      </c>
      <c r="Q30" s="161" t="s">
        <v>64</v>
      </c>
      <c r="R30" s="161" t="s">
        <v>64</v>
      </c>
      <c r="S30" s="159" t="s">
        <v>64</v>
      </c>
      <c r="T30" s="160" t="s">
        <v>65</v>
      </c>
      <c r="U30" s="159" t="s">
        <v>64</v>
      </c>
      <c r="V30" s="160" t="s">
        <v>64</v>
      </c>
      <c r="W30" s="177" t="s">
        <v>64</v>
      </c>
      <c r="X30" s="177" t="s">
        <v>64</v>
      </c>
      <c r="Y30" s="177" t="s">
        <v>64</v>
      </c>
      <c r="Z30" s="177" t="s">
        <v>64</v>
      </c>
      <c r="AA30" s="177" t="s">
        <v>64</v>
      </c>
      <c r="AB30" s="177" t="s">
        <v>64</v>
      </c>
      <c r="AC30" s="177" t="s">
        <v>64</v>
      </c>
      <c r="AD30" s="177" t="s">
        <v>64</v>
      </c>
      <c r="AE30" s="177" t="s">
        <v>64</v>
      </c>
      <c r="AF30" s="177" t="s">
        <v>64</v>
      </c>
      <c r="AG30" s="177" t="s">
        <v>64</v>
      </c>
      <c r="AH30" s="206" t="s">
        <v>669</v>
      </c>
      <c r="AI30" s="177" t="s">
        <v>64</v>
      </c>
      <c r="AJ30" s="177" t="s">
        <v>64</v>
      </c>
      <c r="AK30" s="177" t="s">
        <v>64</v>
      </c>
      <c r="AL30" s="177" t="str">
        <f t="shared" si="18"/>
        <v>Yes</v>
      </c>
      <c r="AM30" s="177" t="s">
        <v>64</v>
      </c>
      <c r="AN30" s="177" t="s">
        <v>64</v>
      </c>
      <c r="AO30" s="177" t="s">
        <v>64</v>
      </c>
      <c r="AP30" s="177" t="str">
        <f t="shared" si="17"/>
        <v>Yes</v>
      </c>
      <c r="AQ30" s="177" t="s">
        <v>64</v>
      </c>
      <c r="AR30" s="177" t="s">
        <v>64</v>
      </c>
      <c r="AS30" s="177" t="s">
        <v>64</v>
      </c>
      <c r="AT30" s="177" t="s">
        <v>64</v>
      </c>
      <c r="AU30" s="177" t="s">
        <v>64</v>
      </c>
      <c r="AV30" s="177" t="s">
        <v>64</v>
      </c>
      <c r="AW30" s="177" t="s">
        <v>64</v>
      </c>
      <c r="AX30" s="159" t="s">
        <v>64</v>
      </c>
      <c r="AY30" s="160" t="s">
        <v>64</v>
      </c>
      <c r="AZ30" s="177" t="s">
        <v>64</v>
      </c>
      <c r="BA30" s="177" t="s">
        <v>64</v>
      </c>
      <c r="BB30" s="177" t="s">
        <v>64</v>
      </c>
      <c r="BC30" s="159" t="s">
        <v>64</v>
      </c>
      <c r="BD30" s="177" t="s">
        <v>64</v>
      </c>
      <c r="BE30" s="177" t="s">
        <v>64</v>
      </c>
      <c r="BF30" s="177" t="s">
        <v>64</v>
      </c>
      <c r="BG30" s="177" t="s">
        <v>64</v>
      </c>
      <c r="BH30" s="177" t="s">
        <v>64</v>
      </c>
    </row>
    <row r="31" spans="1:60" ht="14.4" x14ac:dyDescent="0.3">
      <c r="A31" s="373"/>
      <c r="B31" s="323">
        <f>ROW()</f>
        <v>31</v>
      </c>
      <c r="C31" s="323">
        <f>COUNTIFS(D$6:D31,D31)</f>
        <v>1</v>
      </c>
      <c r="D31" s="123" t="str">
        <f>IF(api_version=2,"creditRating.providerDescription","CreditRating/ProviderDescription")</f>
        <v>creditRating.providerDescription</v>
      </c>
      <c r="F31" s="177" t="s">
        <v>64</v>
      </c>
      <c r="G31" s="177" t="s">
        <v>64</v>
      </c>
      <c r="H31" s="177" t="s">
        <v>64</v>
      </c>
      <c r="I31" s="177" t="s">
        <v>64</v>
      </c>
      <c r="J31" s="159" t="s">
        <v>64</v>
      </c>
      <c r="K31" s="160" t="s">
        <v>64</v>
      </c>
      <c r="L31" s="177" t="s">
        <v>64</v>
      </c>
      <c r="M31" s="159" t="s">
        <v>64</v>
      </c>
      <c r="N31" s="160" t="str">
        <f t="shared" si="19"/>
        <v>Yes</v>
      </c>
      <c r="O31" s="177" t="s">
        <v>64</v>
      </c>
      <c r="P31" s="159" t="s">
        <v>64</v>
      </c>
      <c r="Q31" s="161" t="s">
        <v>64</v>
      </c>
      <c r="R31" s="161" t="s">
        <v>64</v>
      </c>
      <c r="S31" s="159" t="s">
        <v>64</v>
      </c>
      <c r="T31" s="160" t="s">
        <v>65</v>
      </c>
      <c r="U31" s="159" t="s">
        <v>64</v>
      </c>
      <c r="V31" s="160" t="s">
        <v>64</v>
      </c>
      <c r="W31" s="177" t="s">
        <v>64</v>
      </c>
      <c r="X31" s="177" t="s">
        <v>64</v>
      </c>
      <c r="Y31" s="177" t="s">
        <v>64</v>
      </c>
      <c r="Z31" s="177" t="s">
        <v>64</v>
      </c>
      <c r="AA31" s="177" t="s">
        <v>64</v>
      </c>
      <c r="AB31" s="177" t="s">
        <v>64</v>
      </c>
      <c r="AC31" s="177" t="s">
        <v>64</v>
      </c>
      <c r="AD31" s="177" t="s">
        <v>64</v>
      </c>
      <c r="AE31" s="177" t="s">
        <v>64</v>
      </c>
      <c r="AF31" s="177" t="s">
        <v>64</v>
      </c>
      <c r="AG31" s="177" t="s">
        <v>64</v>
      </c>
      <c r="AH31" s="206" t="s">
        <v>669</v>
      </c>
      <c r="AI31" s="177" t="s">
        <v>64</v>
      </c>
      <c r="AJ31" s="177" t="s">
        <v>64</v>
      </c>
      <c r="AK31" s="177" t="s">
        <v>64</v>
      </c>
      <c r="AL31" s="177" t="s">
        <v>64</v>
      </c>
      <c r="AM31" s="177" t="s">
        <v>64</v>
      </c>
      <c r="AN31" s="177" t="s">
        <v>64</v>
      </c>
      <c r="AO31" s="177" t="s">
        <v>64</v>
      </c>
      <c r="AP31" s="177" t="s">
        <v>64</v>
      </c>
      <c r="AQ31" s="177" t="s">
        <v>64</v>
      </c>
      <c r="AR31" s="177" t="s">
        <v>64</v>
      </c>
      <c r="AS31" s="177" t="s">
        <v>64</v>
      </c>
      <c r="AT31" s="177" t="s">
        <v>64</v>
      </c>
      <c r="AU31" s="177" t="s">
        <v>64</v>
      </c>
      <c r="AV31" s="177" t="s">
        <v>64</v>
      </c>
      <c r="AW31" s="177" t="s">
        <v>64</v>
      </c>
      <c r="AX31" s="159" t="s">
        <v>64</v>
      </c>
      <c r="AY31" s="160" t="s">
        <v>64</v>
      </c>
      <c r="AZ31" s="177" t="s">
        <v>64</v>
      </c>
      <c r="BA31" s="177" t="s">
        <v>64</v>
      </c>
      <c r="BB31" s="177" t="s">
        <v>64</v>
      </c>
      <c r="BC31" s="159" t="s">
        <v>64</v>
      </c>
      <c r="BD31" s="177" t="s">
        <v>64</v>
      </c>
      <c r="BE31" s="177" t="s">
        <v>64</v>
      </c>
      <c r="BF31" s="177" t="s">
        <v>64</v>
      </c>
      <c r="BG31" s="177" t="s">
        <v>64</v>
      </c>
      <c r="BH31" s="177" t="s">
        <v>64</v>
      </c>
    </row>
    <row r="32" spans="1:60" ht="14.4" x14ac:dyDescent="0.3">
      <c r="A32" s="373"/>
      <c r="B32" s="323">
        <f>ROW()</f>
        <v>32</v>
      </c>
      <c r="C32" s="323">
        <f>COUNTIFS(D$6:D32,D32)</f>
        <v>1</v>
      </c>
      <c r="D32" s="123" t="str">
        <f>IF(api_version=2,"creditRating.pod (Probability of Default)","-")</f>
        <v>creditRating.pod (Probability of Default)</v>
      </c>
      <c r="F32" s="177" t="str">
        <f>IF(api_version=2,"Yes","No")</f>
        <v>Yes</v>
      </c>
      <c r="G32" s="206" t="str">
        <f>IF(api_version=2,"No*","No")</f>
        <v>No*</v>
      </c>
      <c r="H32" s="177" t="str">
        <f t="shared" ref="F32:H33" si="20">IF(api_version=2,"No","No")</f>
        <v>No</v>
      </c>
      <c r="I32" s="177" t="str">
        <f t="shared" ref="I32:I33" si="21">IF(api_version=2,"Yes","No")</f>
        <v>Yes</v>
      </c>
      <c r="J32" s="159" t="str">
        <f t="shared" ref="J32:K33" si="22">IF(api_version=2,"Yes","No")</f>
        <v>Yes</v>
      </c>
      <c r="K32" s="160" t="str">
        <f t="shared" si="22"/>
        <v>Yes</v>
      </c>
      <c r="L32" s="177" t="str">
        <f t="shared" ref="L32:T33" si="23">IF(api_version=2,"No","No")</f>
        <v>No</v>
      </c>
      <c r="M32" s="159" t="str">
        <f>IF(api_version=2,"Yes","No")</f>
        <v>Yes</v>
      </c>
      <c r="N32" s="160" t="s">
        <v>65</v>
      </c>
      <c r="O32" s="177" t="s">
        <v>64</v>
      </c>
      <c r="P32" s="159" t="str">
        <f t="shared" si="23"/>
        <v>No</v>
      </c>
      <c r="Q32" s="161" t="str">
        <f t="shared" si="23"/>
        <v>No</v>
      </c>
      <c r="R32" s="161" t="str">
        <f t="shared" si="23"/>
        <v>No</v>
      </c>
      <c r="S32" s="159" t="str">
        <f t="shared" si="23"/>
        <v>No</v>
      </c>
      <c r="T32" s="160" t="str">
        <f t="shared" si="23"/>
        <v>No</v>
      </c>
      <c r="U32" s="166" t="str">
        <f>IF(api_version=2,"No*","No")</f>
        <v>No*</v>
      </c>
      <c r="V32" s="160" t="str">
        <f t="shared" ref="V32:X33" si="24">IF(api_version=2,"No","No")</f>
        <v>No</v>
      </c>
      <c r="W32" s="177" t="str">
        <f>IF(api_version=2,"Yes","No")</f>
        <v>Yes</v>
      </c>
      <c r="X32" s="177" t="str">
        <f t="shared" si="24"/>
        <v>No</v>
      </c>
      <c r="Y32" s="177" t="s">
        <v>65</v>
      </c>
      <c r="Z32" s="177" t="s">
        <v>65</v>
      </c>
      <c r="AA32" s="177" t="s">
        <v>65</v>
      </c>
      <c r="AB32" s="177" t="s">
        <v>65</v>
      </c>
      <c r="AC32" s="177" t="s">
        <v>65</v>
      </c>
      <c r="AD32" s="177" t="s">
        <v>65</v>
      </c>
      <c r="AE32" s="177" t="s">
        <v>65</v>
      </c>
      <c r="AF32" s="177" t="s">
        <v>65</v>
      </c>
      <c r="AG32" s="177" t="s">
        <v>65</v>
      </c>
      <c r="AH32" s="177" t="s">
        <v>65</v>
      </c>
      <c r="AI32" s="177" t="s">
        <v>65</v>
      </c>
      <c r="AJ32" s="177" t="s">
        <v>65</v>
      </c>
      <c r="AK32" s="177" t="s">
        <v>65</v>
      </c>
      <c r="AL32" s="177" t="s">
        <v>65</v>
      </c>
      <c r="AM32" s="177" t="s">
        <v>65</v>
      </c>
      <c r="AN32" s="177" t="s">
        <v>65</v>
      </c>
      <c r="AO32" s="177" t="s">
        <v>65</v>
      </c>
      <c r="AP32" s="177" t="s">
        <v>65</v>
      </c>
      <c r="AQ32" s="177" t="s">
        <v>65</v>
      </c>
      <c r="AR32" s="177" t="s">
        <v>65</v>
      </c>
      <c r="AS32" s="177" t="s">
        <v>65</v>
      </c>
      <c r="AT32" s="177" t="s">
        <v>65</v>
      </c>
      <c r="AU32" s="177" t="s">
        <v>65</v>
      </c>
      <c r="AV32" s="177" t="s">
        <v>65</v>
      </c>
      <c r="AW32" s="177" t="s">
        <v>65</v>
      </c>
      <c r="AX32" s="159" t="str">
        <f>IF(api_version=2,"Yes","No")</f>
        <v>Yes</v>
      </c>
      <c r="AY32" s="160" t="str">
        <f>IF(api_version=2,"Yes","No")</f>
        <v>Yes</v>
      </c>
      <c r="AZ32" s="177" t="s">
        <v>670</v>
      </c>
      <c r="BA32" s="177" t="s">
        <v>65</v>
      </c>
      <c r="BB32" s="177" t="s">
        <v>65</v>
      </c>
      <c r="BC32" s="177" t="s">
        <v>65</v>
      </c>
      <c r="BD32" s="177" t="s">
        <v>65</v>
      </c>
      <c r="BE32" s="177" t="s">
        <v>65</v>
      </c>
      <c r="BF32" s="177" t="s">
        <v>65</v>
      </c>
      <c r="BG32" s="177" t="s">
        <v>65</v>
      </c>
      <c r="BH32" s="177" t="s">
        <v>65</v>
      </c>
    </row>
    <row r="33" spans="1:60" ht="15" thickBot="1" x14ac:dyDescent="0.35">
      <c r="A33" s="373"/>
      <c r="B33" s="323">
        <f>ROW()</f>
        <v>33</v>
      </c>
      <c r="C33" s="323">
        <f>COUNTIFS(D$6:D33,D33)</f>
        <v>1</v>
      </c>
      <c r="D33" s="50" t="str">
        <f>IF(api_version=2,"creditRating.assessment","-")</f>
        <v>creditRating.assessment</v>
      </c>
      <c r="F33" s="177" t="str">
        <f t="shared" si="20"/>
        <v>No</v>
      </c>
      <c r="G33" s="177" t="str">
        <f t="shared" si="20"/>
        <v>No</v>
      </c>
      <c r="H33" s="177" t="str">
        <f t="shared" si="20"/>
        <v>No</v>
      </c>
      <c r="I33" s="177" t="str">
        <f t="shared" si="21"/>
        <v>Yes</v>
      </c>
      <c r="J33" s="159" t="str">
        <f t="shared" si="22"/>
        <v>Yes</v>
      </c>
      <c r="K33" s="160" t="str">
        <f t="shared" si="22"/>
        <v>Yes</v>
      </c>
      <c r="L33" s="177" t="str">
        <f t="shared" si="23"/>
        <v>No</v>
      </c>
      <c r="M33" s="159" t="str">
        <f t="shared" si="23"/>
        <v>No</v>
      </c>
      <c r="N33" s="160" t="s">
        <v>65</v>
      </c>
      <c r="O33" s="177" t="str">
        <f t="shared" si="23"/>
        <v>No</v>
      </c>
      <c r="P33" s="159" t="s">
        <v>64</v>
      </c>
      <c r="Q33" s="161" t="s">
        <v>64</v>
      </c>
      <c r="R33" s="161" t="s">
        <v>64</v>
      </c>
      <c r="S33" s="159" t="str">
        <f t="shared" si="23"/>
        <v>No</v>
      </c>
      <c r="T33" s="160" t="str">
        <f t="shared" si="23"/>
        <v>No</v>
      </c>
      <c r="U33" s="159" t="str">
        <f>IF(api_version=2,"No","No")</f>
        <v>No</v>
      </c>
      <c r="V33" s="160" t="str">
        <f t="shared" si="24"/>
        <v>No</v>
      </c>
      <c r="W33" s="177" t="str">
        <f t="shared" si="24"/>
        <v>No</v>
      </c>
      <c r="X33" s="177" t="str">
        <f t="shared" si="24"/>
        <v>No</v>
      </c>
      <c r="Y33" s="177" t="s">
        <v>65</v>
      </c>
      <c r="Z33" s="177" t="s">
        <v>65</v>
      </c>
      <c r="AA33" s="177" t="s">
        <v>65</v>
      </c>
      <c r="AB33" s="177" t="s">
        <v>65</v>
      </c>
      <c r="AC33" s="177" t="s">
        <v>65</v>
      </c>
      <c r="AD33" s="177" t="s">
        <v>65</v>
      </c>
      <c r="AE33" s="177" t="s">
        <v>65</v>
      </c>
      <c r="AF33" s="177" t="s">
        <v>65</v>
      </c>
      <c r="AG33" s="177" t="s">
        <v>65</v>
      </c>
      <c r="AH33" s="177" t="s">
        <v>65</v>
      </c>
      <c r="AI33" s="177" t="s">
        <v>65</v>
      </c>
      <c r="AJ33" s="177" t="s">
        <v>65</v>
      </c>
      <c r="AK33" s="177" t="s">
        <v>65</v>
      </c>
      <c r="AL33" s="177" t="s">
        <v>65</v>
      </c>
      <c r="AM33" s="177" t="s">
        <v>65</v>
      </c>
      <c r="AN33" s="177" t="s">
        <v>65</v>
      </c>
      <c r="AO33" s="177" t="s">
        <v>65</v>
      </c>
      <c r="AP33" s="177" t="s">
        <v>65</v>
      </c>
      <c r="AQ33" s="177" t="s">
        <v>65</v>
      </c>
      <c r="AR33" s="177" t="s">
        <v>65</v>
      </c>
      <c r="AS33" s="177" t="s">
        <v>65</v>
      </c>
      <c r="AT33" s="177" t="s">
        <v>65</v>
      </c>
      <c r="AU33" s="177" t="s">
        <v>65</v>
      </c>
      <c r="AV33" s="177" t="s">
        <v>65</v>
      </c>
      <c r="AW33" s="177" t="s">
        <v>65</v>
      </c>
      <c r="AX33" s="159" t="s">
        <v>65</v>
      </c>
      <c r="AY33" s="160" t="s">
        <v>65</v>
      </c>
      <c r="AZ33" s="177" t="s">
        <v>65</v>
      </c>
      <c r="BA33" s="177" t="s">
        <v>65</v>
      </c>
      <c r="BB33" s="177" t="s">
        <v>65</v>
      </c>
      <c r="BC33" s="177" t="s">
        <v>65</v>
      </c>
      <c r="BD33" s="177" t="s">
        <v>65</v>
      </c>
      <c r="BE33" s="177" t="s">
        <v>65</v>
      </c>
      <c r="BF33" s="177" t="s">
        <v>65</v>
      </c>
      <c r="BG33" s="177" t="s">
        <v>65</v>
      </c>
      <c r="BH33" s="177" t="s">
        <v>65</v>
      </c>
    </row>
    <row r="34" spans="1:60" ht="15.75" customHeight="1" thickTop="1" thickBot="1" x14ac:dyDescent="0.35">
      <c r="A34" s="373"/>
      <c r="B34" s="323">
        <f>ROW()</f>
        <v>34</v>
      </c>
      <c r="C34" s="323">
        <f>COUNTIFS(D$6:D34,D34)</f>
        <v>2</v>
      </c>
      <c r="D34" s="52" t="s">
        <v>667</v>
      </c>
      <c r="F34" s="167"/>
      <c r="G34" s="167"/>
      <c r="H34" s="167"/>
      <c r="I34" s="167"/>
      <c r="J34" s="167"/>
      <c r="K34" s="167"/>
      <c r="L34" s="167"/>
      <c r="M34" s="168"/>
      <c r="N34" s="168"/>
      <c r="O34" s="167"/>
      <c r="P34" s="167"/>
      <c r="Q34" s="167"/>
      <c r="R34" s="167"/>
      <c r="S34" s="168"/>
      <c r="T34" s="168"/>
      <c r="U34" s="168"/>
      <c r="V34" s="168"/>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8"/>
      <c r="AY34" s="168"/>
      <c r="AZ34" s="167"/>
      <c r="BA34" s="167"/>
      <c r="BB34" s="167"/>
      <c r="BC34" s="167"/>
      <c r="BD34" s="167"/>
      <c r="BE34" s="167"/>
      <c r="BF34" s="167"/>
      <c r="BG34" s="167"/>
      <c r="BH34" s="167"/>
    </row>
    <row r="35" spans="1:60" ht="18.75" customHeight="1" thickTop="1" x14ac:dyDescent="0.3">
      <c r="A35" s="373" t="s">
        <v>671</v>
      </c>
      <c r="B35" s="323">
        <f>ROW()</f>
        <v>35</v>
      </c>
      <c r="C35" s="323">
        <f>COUNTIFS(D$6:D35,D35)</f>
        <v>1</v>
      </c>
      <c r="D35" s="145" t="str">
        <f>IF(api_version=2,"companyIdentification","CompanyIdentification")</f>
        <v>companyIdentification</v>
      </c>
      <c r="F35" s="167"/>
      <c r="G35" s="167"/>
      <c r="H35" s="167"/>
      <c r="I35" s="167"/>
      <c r="J35" s="167"/>
      <c r="K35" s="167"/>
      <c r="L35" s="167"/>
      <c r="M35" s="374"/>
      <c r="N35" s="374"/>
      <c r="O35" s="167"/>
      <c r="P35" s="167"/>
      <c r="Q35" s="167"/>
      <c r="R35" s="167"/>
      <c r="S35" s="374"/>
      <c r="T35" s="374"/>
      <c r="U35" s="374"/>
      <c r="V35" s="374"/>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374"/>
      <c r="AY35" s="374"/>
      <c r="AZ35" s="167"/>
      <c r="BA35" s="167"/>
      <c r="BB35" s="167"/>
      <c r="BC35" s="374"/>
      <c r="BD35" s="167"/>
      <c r="BE35" s="167"/>
      <c r="BF35" s="167"/>
      <c r="BG35" s="167"/>
      <c r="BH35" s="167"/>
    </row>
    <row r="36" spans="1:60" ht="14.4" x14ac:dyDescent="0.3">
      <c r="A36" s="373"/>
      <c r="B36" s="323">
        <f>ROW()</f>
        <v>36</v>
      </c>
      <c r="C36" s="323">
        <f>COUNTIFS(D$6:D36,D36)</f>
        <v>1</v>
      </c>
      <c r="D36" s="146" t="str">
        <f>IF(api_version=2,"basicInformation","BasicInformation")</f>
        <v>basicInformation</v>
      </c>
      <c r="F36" s="167"/>
      <c r="G36" s="167"/>
      <c r="H36" s="167"/>
      <c r="I36" s="167"/>
      <c r="J36" s="167"/>
      <c r="K36" s="167"/>
      <c r="L36" s="167"/>
      <c r="M36" s="375"/>
      <c r="N36" s="375"/>
      <c r="O36" s="167"/>
      <c r="P36" s="167"/>
      <c r="Q36" s="167"/>
      <c r="R36" s="167"/>
      <c r="S36" s="375"/>
      <c r="T36" s="375"/>
      <c r="U36" s="375"/>
      <c r="V36" s="375"/>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375"/>
      <c r="AY36" s="375"/>
      <c r="AZ36" s="167"/>
      <c r="BA36" s="167"/>
      <c r="BB36" s="167"/>
      <c r="BC36" s="375"/>
      <c r="BD36" s="167"/>
      <c r="BE36" s="167"/>
      <c r="BF36" s="167"/>
      <c r="BG36" s="167"/>
      <c r="BH36" s="167"/>
    </row>
    <row r="37" spans="1:60" ht="14.4" x14ac:dyDescent="0.3">
      <c r="A37" s="373"/>
      <c r="B37" s="323">
        <f>ROW()</f>
        <v>37</v>
      </c>
      <c r="C37" s="323">
        <f>COUNTIFS(D$6:D37,D37)</f>
        <v>2</v>
      </c>
      <c r="D37" s="123" t="str">
        <f>IF(api_version=2,"businessName","BusinessName")</f>
        <v>businessName</v>
      </c>
      <c r="F37" s="177" t="s">
        <v>64</v>
      </c>
      <c r="G37" s="177" t="s">
        <v>64</v>
      </c>
      <c r="H37" s="177" t="s">
        <v>64</v>
      </c>
      <c r="I37" s="177" t="s">
        <v>64</v>
      </c>
      <c r="J37" s="159" t="s">
        <v>64</v>
      </c>
      <c r="K37" s="160" t="s">
        <v>64</v>
      </c>
      <c r="L37" s="177" t="s">
        <v>64</v>
      </c>
      <c r="M37" s="159" t="s">
        <v>64</v>
      </c>
      <c r="N37" s="160" t="str">
        <f>IF(api_version=2,"Yes","No")</f>
        <v>Yes</v>
      </c>
      <c r="O37" s="177" t="s">
        <v>64</v>
      </c>
      <c r="P37" s="159" t="s">
        <v>64</v>
      </c>
      <c r="Q37" s="161" t="s">
        <v>64</v>
      </c>
      <c r="R37" s="161" t="s">
        <v>64</v>
      </c>
      <c r="S37" s="159" t="s">
        <v>64</v>
      </c>
      <c r="T37" s="160" t="s">
        <v>64</v>
      </c>
      <c r="U37" s="159" t="s">
        <v>64</v>
      </c>
      <c r="V37" s="160" t="s">
        <v>64</v>
      </c>
      <c r="W37" s="177" t="s">
        <v>64</v>
      </c>
      <c r="X37" s="177" t="s">
        <v>64</v>
      </c>
      <c r="Y37" s="177" t="s">
        <v>64</v>
      </c>
      <c r="Z37" s="177" t="s">
        <v>64</v>
      </c>
      <c r="AA37" s="177" t="s">
        <v>64</v>
      </c>
      <c r="AB37" s="177" t="s">
        <v>64</v>
      </c>
      <c r="AC37" s="177" t="s">
        <v>64</v>
      </c>
      <c r="AD37" s="177" t="s">
        <v>64</v>
      </c>
      <c r="AE37" s="177" t="s">
        <v>64</v>
      </c>
      <c r="AF37" s="177" t="s">
        <v>64</v>
      </c>
      <c r="AG37" s="177" t="s">
        <v>64</v>
      </c>
      <c r="AH37" s="177" t="s">
        <v>64</v>
      </c>
      <c r="AI37" s="177" t="s">
        <v>64</v>
      </c>
      <c r="AJ37" s="177" t="s">
        <v>64</v>
      </c>
      <c r="AK37" s="177" t="s">
        <v>64</v>
      </c>
      <c r="AL37" s="177" t="str">
        <f t="shared" ref="AL37:AL43" si="25">AK37</f>
        <v>Yes</v>
      </c>
      <c r="AM37" s="177" t="s">
        <v>64</v>
      </c>
      <c r="AN37" s="177" t="s">
        <v>64</v>
      </c>
      <c r="AO37" s="177" t="s">
        <v>64</v>
      </c>
      <c r="AP37" s="159" t="str">
        <f t="shared" ref="AP37:AP45" si="26">AI37</f>
        <v>Yes</v>
      </c>
      <c r="AQ37" s="159" t="s">
        <v>64</v>
      </c>
      <c r="AR37" s="159" t="s">
        <v>64</v>
      </c>
      <c r="AS37" s="177" t="s">
        <v>65</v>
      </c>
      <c r="AT37" s="177" t="s">
        <v>64</v>
      </c>
      <c r="AU37" s="177" t="s">
        <v>64</v>
      </c>
      <c r="AV37" s="177" t="s">
        <v>64</v>
      </c>
      <c r="AW37" s="177" t="s">
        <v>64</v>
      </c>
      <c r="AX37" s="159" t="s">
        <v>64</v>
      </c>
      <c r="AY37" s="160" t="s">
        <v>64</v>
      </c>
      <c r="AZ37" s="177" t="s">
        <v>64</v>
      </c>
      <c r="BA37" s="177" t="s">
        <v>64</v>
      </c>
      <c r="BB37" s="177" t="s">
        <v>64</v>
      </c>
      <c r="BC37" s="159" t="s">
        <v>64</v>
      </c>
      <c r="BD37" s="177" t="s">
        <v>64</v>
      </c>
      <c r="BE37" s="177" t="s">
        <v>64</v>
      </c>
      <c r="BF37" s="177" t="s">
        <v>64</v>
      </c>
      <c r="BG37" s="177" t="s">
        <v>64</v>
      </c>
      <c r="BH37" s="177" t="s">
        <v>64</v>
      </c>
    </row>
    <row r="38" spans="1:60" ht="14.4" x14ac:dyDescent="0.3">
      <c r="A38" s="373"/>
      <c r="B38" s="323">
        <f>ROW()</f>
        <v>38</v>
      </c>
      <c r="C38" s="323">
        <f>COUNTIFS(D$6:D38,D38)</f>
        <v>1</v>
      </c>
      <c r="D38" s="123" t="str">
        <f>IF(api_version=2,"registeredCompanyName","RegisteredCompanyName")</f>
        <v>registeredCompanyName</v>
      </c>
      <c r="F38" s="177" t="s">
        <v>64</v>
      </c>
      <c r="G38" s="177" t="s">
        <v>64</v>
      </c>
      <c r="H38" s="177" t="s">
        <v>64</v>
      </c>
      <c r="I38" s="177" t="s">
        <v>64</v>
      </c>
      <c r="J38" s="159" t="s">
        <v>64</v>
      </c>
      <c r="K38" s="160" t="s">
        <v>64</v>
      </c>
      <c r="L38" s="177" t="s">
        <v>64</v>
      </c>
      <c r="M38" s="159" t="s">
        <v>64</v>
      </c>
      <c r="N38" s="160" t="str">
        <f>IF(api_version=2,"Yes","No")</f>
        <v>Yes</v>
      </c>
      <c r="O38" s="177" t="s">
        <v>64</v>
      </c>
      <c r="P38" s="159" t="s">
        <v>64</v>
      </c>
      <c r="Q38" s="161" t="s">
        <v>64</v>
      </c>
      <c r="R38" s="161" t="s">
        <v>64</v>
      </c>
      <c r="S38" s="159" t="s">
        <v>64</v>
      </c>
      <c r="T38" s="160" t="s">
        <v>64</v>
      </c>
      <c r="U38" s="159" t="s">
        <v>64</v>
      </c>
      <c r="V38" s="160" t="s">
        <v>64</v>
      </c>
      <c r="W38" s="177" t="s">
        <v>64</v>
      </c>
      <c r="X38" s="177" t="s">
        <v>64</v>
      </c>
      <c r="Y38" s="177" t="s">
        <v>64</v>
      </c>
      <c r="Z38" s="177" t="s">
        <v>64</v>
      </c>
      <c r="AA38" s="177" t="s">
        <v>64</v>
      </c>
      <c r="AB38" s="177" t="s">
        <v>64</v>
      </c>
      <c r="AC38" s="177" t="s">
        <v>64</v>
      </c>
      <c r="AD38" s="177" t="s">
        <v>64</v>
      </c>
      <c r="AE38" s="177" t="s">
        <v>64</v>
      </c>
      <c r="AF38" s="177" t="s">
        <v>64</v>
      </c>
      <c r="AG38" s="177" t="s">
        <v>64</v>
      </c>
      <c r="AH38" s="177" t="s">
        <v>64</v>
      </c>
      <c r="AI38" s="177" t="s">
        <v>64</v>
      </c>
      <c r="AJ38" s="177" t="s">
        <v>64</v>
      </c>
      <c r="AK38" s="177" t="s">
        <v>64</v>
      </c>
      <c r="AL38" s="177" t="str">
        <f t="shared" si="25"/>
        <v>Yes</v>
      </c>
      <c r="AM38" s="177" t="s">
        <v>64</v>
      </c>
      <c r="AN38" s="177" t="s">
        <v>64</v>
      </c>
      <c r="AO38" s="177" t="s">
        <v>64</v>
      </c>
      <c r="AP38" s="159" t="str">
        <f t="shared" si="26"/>
        <v>Yes</v>
      </c>
      <c r="AQ38" s="159" t="s">
        <v>64</v>
      </c>
      <c r="AR38" s="159" t="s">
        <v>64</v>
      </c>
      <c r="AS38" s="177" t="s">
        <v>64</v>
      </c>
      <c r="AT38" s="177" t="s">
        <v>64</v>
      </c>
      <c r="AU38" s="177" t="s">
        <v>64</v>
      </c>
      <c r="AV38" s="177" t="s">
        <v>64</v>
      </c>
      <c r="AW38" s="177" t="s">
        <v>64</v>
      </c>
      <c r="AX38" s="159" t="s">
        <v>64</v>
      </c>
      <c r="AY38" s="160" t="s">
        <v>64</v>
      </c>
      <c r="AZ38" s="177" t="s">
        <v>110</v>
      </c>
      <c r="BA38" s="177" t="s">
        <v>64</v>
      </c>
      <c r="BB38" s="177" t="s">
        <v>64</v>
      </c>
      <c r="BC38" s="159" t="s">
        <v>64</v>
      </c>
      <c r="BD38" s="177" t="s">
        <v>64</v>
      </c>
      <c r="BE38" s="177" t="s">
        <v>64</v>
      </c>
      <c r="BF38" s="177" t="s">
        <v>64</v>
      </c>
      <c r="BG38" s="177" t="s">
        <v>64</v>
      </c>
      <c r="BH38" s="177" t="s">
        <v>64</v>
      </c>
    </row>
    <row r="39" spans="1:60" ht="14.4" x14ac:dyDescent="0.3">
      <c r="A39" s="373"/>
      <c r="B39" s="323">
        <f>ROW()</f>
        <v>39</v>
      </c>
      <c r="C39" s="323">
        <f>COUNTIFS(D$6:D39,D39)</f>
        <v>2</v>
      </c>
      <c r="D39" s="123" t="str">
        <f>IF(api_version=2,"companyRegistrationNumber","CompanyRegistrationNumber")</f>
        <v>companyRegistrationNumber</v>
      </c>
      <c r="F39" s="177" t="s">
        <v>64</v>
      </c>
      <c r="G39" s="177" t="s">
        <v>64</v>
      </c>
      <c r="H39" s="177" t="s">
        <v>64</v>
      </c>
      <c r="I39" s="177" t="s">
        <v>64</v>
      </c>
      <c r="J39" s="159" t="s">
        <v>64</v>
      </c>
      <c r="K39" s="160" t="s">
        <v>65</v>
      </c>
      <c r="L39" s="177" t="s">
        <v>64</v>
      </c>
      <c r="M39" s="159" t="s">
        <v>64</v>
      </c>
      <c r="N39" s="160" t="str">
        <f>IF(api_version=2,"Yes","No")</f>
        <v>Yes</v>
      </c>
      <c r="O39" s="177" t="s">
        <v>64</v>
      </c>
      <c r="P39" s="159" t="s">
        <v>64</v>
      </c>
      <c r="Q39" s="161" t="s">
        <v>64</v>
      </c>
      <c r="R39" s="161" t="s">
        <v>64</v>
      </c>
      <c r="S39" s="159" t="s">
        <v>64</v>
      </c>
      <c r="T39" s="160" t="s">
        <v>64</v>
      </c>
      <c r="U39" s="159" t="s">
        <v>64</v>
      </c>
      <c r="V39" s="160" t="s">
        <v>65</v>
      </c>
      <c r="W39" s="177" t="s">
        <v>64</v>
      </c>
      <c r="X39" s="177" t="s">
        <v>64</v>
      </c>
      <c r="Y39" s="177" t="s">
        <v>64</v>
      </c>
      <c r="Z39" s="177" t="s">
        <v>64</v>
      </c>
      <c r="AA39" s="177" t="s">
        <v>64</v>
      </c>
      <c r="AB39" s="177" t="s">
        <v>64</v>
      </c>
      <c r="AC39" s="177" t="s">
        <v>64</v>
      </c>
      <c r="AD39" s="177" t="s">
        <v>64</v>
      </c>
      <c r="AE39" s="177" t="s">
        <v>64</v>
      </c>
      <c r="AF39" s="177" t="s">
        <v>64</v>
      </c>
      <c r="AG39" s="177" t="s">
        <v>64</v>
      </c>
      <c r="AH39" s="177" t="s">
        <v>64</v>
      </c>
      <c r="AI39" s="177" t="s">
        <v>64</v>
      </c>
      <c r="AJ39" s="177" t="s">
        <v>64</v>
      </c>
      <c r="AK39" s="177" t="s">
        <v>64</v>
      </c>
      <c r="AL39" s="177" t="str">
        <f t="shared" si="25"/>
        <v>Yes</v>
      </c>
      <c r="AM39" s="177" t="s">
        <v>64</v>
      </c>
      <c r="AN39" s="177" t="s">
        <v>64</v>
      </c>
      <c r="AO39" s="177" t="s">
        <v>64</v>
      </c>
      <c r="AP39" s="159" t="str">
        <f t="shared" si="26"/>
        <v>Yes</v>
      </c>
      <c r="AQ39" s="159" t="s">
        <v>64</v>
      </c>
      <c r="AR39" s="159" t="s">
        <v>64</v>
      </c>
      <c r="AS39" s="177" t="s">
        <v>64</v>
      </c>
      <c r="AT39" s="177" t="s">
        <v>64</v>
      </c>
      <c r="AU39" s="177" t="s">
        <v>64</v>
      </c>
      <c r="AV39" s="177" t="s">
        <v>64</v>
      </c>
      <c r="AW39" s="177" t="s">
        <v>64</v>
      </c>
      <c r="AX39" s="159" t="s">
        <v>64</v>
      </c>
      <c r="AY39" s="160" t="s">
        <v>65</v>
      </c>
      <c r="AZ39" s="177" t="s">
        <v>64</v>
      </c>
      <c r="BA39" s="177" t="s">
        <v>64</v>
      </c>
      <c r="BB39" s="177" t="s">
        <v>64</v>
      </c>
      <c r="BC39" s="159" t="s">
        <v>64</v>
      </c>
      <c r="BD39" s="177" t="s">
        <v>64</v>
      </c>
      <c r="BE39" s="177" t="s">
        <v>64</v>
      </c>
      <c r="BF39" s="177" t="s">
        <v>64</v>
      </c>
      <c r="BG39" s="177" t="s">
        <v>64</v>
      </c>
      <c r="BH39" s="177" t="s">
        <v>64</v>
      </c>
    </row>
    <row r="40" spans="1:60" ht="14.4" x14ac:dyDescent="0.3">
      <c r="A40" s="373"/>
      <c r="B40" s="323">
        <f>ROW()</f>
        <v>40</v>
      </c>
      <c r="C40" s="323">
        <f>COUNTIFS(D$6:D40,D40)</f>
        <v>2</v>
      </c>
      <c r="D40" s="123" t="str">
        <f>IF(api_version=2,"country","Country")</f>
        <v>country</v>
      </c>
      <c r="F40" s="177" t="s">
        <v>64</v>
      </c>
      <c r="G40" s="177" t="s">
        <v>64</v>
      </c>
      <c r="H40" s="177" t="s">
        <v>64</v>
      </c>
      <c r="I40" s="177" t="s">
        <v>64</v>
      </c>
      <c r="J40" s="159" t="s">
        <v>64</v>
      </c>
      <c r="K40" s="160" t="s">
        <v>64</v>
      </c>
      <c r="L40" s="177" t="s">
        <v>64</v>
      </c>
      <c r="M40" s="159" t="s">
        <v>64</v>
      </c>
      <c r="N40" s="160" t="str">
        <f>IF(api_version=2,"Yes","No")</f>
        <v>Yes</v>
      </c>
      <c r="O40" s="177" t="s">
        <v>64</v>
      </c>
      <c r="P40" s="159" t="s">
        <v>64</v>
      </c>
      <c r="Q40" s="161" t="s">
        <v>64</v>
      </c>
      <c r="R40" s="161" t="s">
        <v>64</v>
      </c>
      <c r="S40" s="159" t="s">
        <v>64</v>
      </c>
      <c r="T40" s="160" t="s">
        <v>64</v>
      </c>
      <c r="U40" s="159" t="s">
        <v>64</v>
      </c>
      <c r="V40" s="160" t="s">
        <v>64</v>
      </c>
      <c r="W40" s="177" t="s">
        <v>64</v>
      </c>
      <c r="X40" s="177" t="s">
        <v>64</v>
      </c>
      <c r="Y40" s="177" t="s">
        <v>64</v>
      </c>
      <c r="Z40" s="177" t="s">
        <v>64</v>
      </c>
      <c r="AA40" s="177" t="s">
        <v>64</v>
      </c>
      <c r="AB40" s="177" t="s">
        <v>64</v>
      </c>
      <c r="AC40" s="177" t="s">
        <v>64</v>
      </c>
      <c r="AD40" s="177" t="s">
        <v>64</v>
      </c>
      <c r="AE40" s="177" t="s">
        <v>64</v>
      </c>
      <c r="AF40" s="177" t="s">
        <v>64</v>
      </c>
      <c r="AG40" s="177" t="s">
        <v>64</v>
      </c>
      <c r="AH40" s="177" t="s">
        <v>64</v>
      </c>
      <c r="AI40" s="177" t="s">
        <v>64</v>
      </c>
      <c r="AJ40" s="177" t="s">
        <v>64</v>
      </c>
      <c r="AK40" s="177" t="s">
        <v>64</v>
      </c>
      <c r="AL40" s="177" t="str">
        <f t="shared" si="25"/>
        <v>Yes</v>
      </c>
      <c r="AM40" s="177" t="s">
        <v>64</v>
      </c>
      <c r="AN40" s="177" t="s">
        <v>64</v>
      </c>
      <c r="AO40" s="177" t="s">
        <v>64</v>
      </c>
      <c r="AP40" s="159" t="str">
        <f t="shared" si="26"/>
        <v>Yes</v>
      </c>
      <c r="AQ40" s="159" t="s">
        <v>64</v>
      </c>
      <c r="AR40" s="159" t="s">
        <v>64</v>
      </c>
      <c r="AS40" s="177" t="s">
        <v>64</v>
      </c>
      <c r="AT40" s="177" t="s">
        <v>64</v>
      </c>
      <c r="AU40" s="177" t="s">
        <v>64</v>
      </c>
      <c r="AV40" s="177" t="s">
        <v>64</v>
      </c>
      <c r="AW40" s="177" t="s">
        <v>64</v>
      </c>
      <c r="AX40" s="159" t="s">
        <v>64</v>
      </c>
      <c r="AY40" s="160" t="s">
        <v>64</v>
      </c>
      <c r="AZ40" s="177" t="s">
        <v>64</v>
      </c>
      <c r="BA40" s="177" t="s">
        <v>64</v>
      </c>
      <c r="BB40" s="177" t="s">
        <v>64</v>
      </c>
      <c r="BC40" s="159" t="s">
        <v>64</v>
      </c>
      <c r="BD40" s="177" t="s">
        <v>64</v>
      </c>
      <c r="BE40" s="177" t="s">
        <v>64</v>
      </c>
      <c r="BF40" s="177" t="s">
        <v>64</v>
      </c>
      <c r="BG40" s="177" t="s">
        <v>64</v>
      </c>
      <c r="BH40" s="177" t="s">
        <v>64</v>
      </c>
    </row>
    <row r="41" spans="1:60" ht="14.4" x14ac:dyDescent="0.3">
      <c r="A41" s="373"/>
      <c r="B41" s="323">
        <f>ROW()</f>
        <v>41</v>
      </c>
      <c r="C41" s="323">
        <f>COUNTIFS(D$6:D41,D41)</f>
        <v>1</v>
      </c>
      <c r="D41" s="123" t="str">
        <f>IF(api_version=2,"vatRegistrationNumber","VatRegistrationNumber")</f>
        <v>vatRegistrationNumber</v>
      </c>
      <c r="F41" s="177" t="s">
        <v>64</v>
      </c>
      <c r="G41" s="177" t="s">
        <v>65</v>
      </c>
      <c r="H41" s="177" t="s">
        <v>65</v>
      </c>
      <c r="I41" s="177" t="s">
        <v>64</v>
      </c>
      <c r="J41" s="159" t="s">
        <v>64</v>
      </c>
      <c r="K41" s="160" t="s">
        <v>64</v>
      </c>
      <c r="L41" s="177" t="s">
        <v>64</v>
      </c>
      <c r="M41" s="159" t="s">
        <v>64</v>
      </c>
      <c r="N41" s="160" t="s">
        <v>65</v>
      </c>
      <c r="O41" s="206" t="s">
        <v>670</v>
      </c>
      <c r="P41" s="159" t="s">
        <v>64</v>
      </c>
      <c r="Q41" s="161" t="s">
        <v>64</v>
      </c>
      <c r="R41" s="161" t="s">
        <v>64</v>
      </c>
      <c r="S41" s="159" t="s">
        <v>64</v>
      </c>
      <c r="T41" s="160" t="s">
        <v>65</v>
      </c>
      <c r="U41" s="166" t="s">
        <v>669</v>
      </c>
      <c r="V41" s="160" t="s">
        <v>64</v>
      </c>
      <c r="W41" s="177" t="s">
        <v>64</v>
      </c>
      <c r="X41" s="177" t="s">
        <v>64</v>
      </c>
      <c r="Y41" s="177" t="s">
        <v>64</v>
      </c>
      <c r="Z41" s="177" t="s">
        <v>65</v>
      </c>
      <c r="AA41" s="177" t="s">
        <v>64</v>
      </c>
      <c r="AB41" s="177" t="s">
        <v>65</v>
      </c>
      <c r="AC41" s="177" t="s">
        <v>65</v>
      </c>
      <c r="AD41" s="177" t="s">
        <v>65</v>
      </c>
      <c r="AE41" s="177" t="s">
        <v>64</v>
      </c>
      <c r="AF41" s="177" t="s">
        <v>64</v>
      </c>
      <c r="AG41" s="177" t="s">
        <v>64</v>
      </c>
      <c r="AH41" s="177" t="s">
        <v>64</v>
      </c>
      <c r="AI41" s="177" t="s">
        <v>64</v>
      </c>
      <c r="AJ41" s="177" t="s">
        <v>64</v>
      </c>
      <c r="AK41" s="177" t="s">
        <v>65</v>
      </c>
      <c r="AL41" s="177" t="str">
        <f t="shared" si="25"/>
        <v>No</v>
      </c>
      <c r="AM41" s="177" t="s">
        <v>64</v>
      </c>
      <c r="AN41" s="177" t="s">
        <v>65</v>
      </c>
      <c r="AO41" s="177" t="s">
        <v>65</v>
      </c>
      <c r="AP41" s="159" t="str">
        <f t="shared" si="26"/>
        <v>Yes</v>
      </c>
      <c r="AQ41" s="159" t="s">
        <v>65</v>
      </c>
      <c r="AR41" s="159" t="s">
        <v>64</v>
      </c>
      <c r="AS41" s="177" t="s">
        <v>64</v>
      </c>
      <c r="AT41" s="177" t="s">
        <v>65</v>
      </c>
      <c r="AU41" s="177" t="s">
        <v>65</v>
      </c>
      <c r="AV41" s="177" t="s">
        <v>65</v>
      </c>
      <c r="AW41" s="177" t="s">
        <v>65</v>
      </c>
      <c r="AX41" s="159" t="s">
        <v>64</v>
      </c>
      <c r="AY41" s="160" t="s">
        <v>64</v>
      </c>
      <c r="AZ41" s="177" t="s">
        <v>65</v>
      </c>
      <c r="BA41" s="177" t="s">
        <v>65</v>
      </c>
      <c r="BB41" s="206" t="s">
        <v>65</v>
      </c>
      <c r="BC41" s="159" t="s">
        <v>64</v>
      </c>
      <c r="BD41" s="177" t="s">
        <v>65</v>
      </c>
      <c r="BE41" s="177" t="s">
        <v>64</v>
      </c>
      <c r="BF41" s="177" t="s">
        <v>64</v>
      </c>
      <c r="BG41" s="177" t="s">
        <v>65</v>
      </c>
      <c r="BH41" s="177" t="s">
        <v>65</v>
      </c>
    </row>
    <row r="42" spans="1:60" ht="14.4" x14ac:dyDescent="0.3">
      <c r="A42" s="373"/>
      <c r="B42" s="323">
        <f>ROW()</f>
        <v>42</v>
      </c>
      <c r="C42" s="323">
        <f>COUNTIFS(D$6:D42,D42)</f>
        <v>1</v>
      </c>
      <c r="D42" s="123" t="str">
        <f>IF(api_version=2,"vatRegistrationDate","VatRegistrationDate")</f>
        <v>vatRegistrationDate</v>
      </c>
      <c r="F42" s="177" t="s">
        <v>65</v>
      </c>
      <c r="G42" s="177" t="s">
        <v>65</v>
      </c>
      <c r="H42" s="177" t="s">
        <v>65</v>
      </c>
      <c r="I42" s="177" t="s">
        <v>65</v>
      </c>
      <c r="J42" s="159" t="s">
        <v>65</v>
      </c>
      <c r="K42" s="160" t="s">
        <v>65</v>
      </c>
      <c r="L42" s="177" t="s">
        <v>65</v>
      </c>
      <c r="M42" s="159" t="s">
        <v>65</v>
      </c>
      <c r="N42" s="160" t="s">
        <v>65</v>
      </c>
      <c r="O42" s="177" t="s">
        <v>65</v>
      </c>
      <c r="P42" s="159" t="s">
        <v>64</v>
      </c>
      <c r="Q42" s="161" t="s">
        <v>64</v>
      </c>
      <c r="R42" s="161" t="s">
        <v>64</v>
      </c>
      <c r="S42" s="159" t="s">
        <v>65</v>
      </c>
      <c r="T42" s="160" t="s">
        <v>65</v>
      </c>
      <c r="U42" s="159" t="s">
        <v>65</v>
      </c>
      <c r="V42" s="160" t="s">
        <v>65</v>
      </c>
      <c r="W42" s="177" t="s">
        <v>65</v>
      </c>
      <c r="X42" s="177" t="s">
        <v>65</v>
      </c>
      <c r="Y42" s="177" t="s">
        <v>64</v>
      </c>
      <c r="Z42" s="177" t="s">
        <v>65</v>
      </c>
      <c r="AA42" s="177" t="s">
        <v>65</v>
      </c>
      <c r="AB42" s="177" t="s">
        <v>65</v>
      </c>
      <c r="AC42" s="177" t="s">
        <v>65</v>
      </c>
      <c r="AD42" s="177" t="s">
        <v>65</v>
      </c>
      <c r="AE42" s="177" t="s">
        <v>65</v>
      </c>
      <c r="AF42" s="177" t="s">
        <v>65</v>
      </c>
      <c r="AG42" s="177" t="s">
        <v>65</v>
      </c>
      <c r="AH42" s="177" t="s">
        <v>64</v>
      </c>
      <c r="AI42" s="177" t="s">
        <v>65</v>
      </c>
      <c r="AJ42" s="177" t="s">
        <v>65</v>
      </c>
      <c r="AK42" s="177" t="s">
        <v>65</v>
      </c>
      <c r="AL42" s="177" t="str">
        <f t="shared" si="25"/>
        <v>No</v>
      </c>
      <c r="AM42" s="177" t="s">
        <v>65</v>
      </c>
      <c r="AN42" s="177" t="s">
        <v>65</v>
      </c>
      <c r="AO42" s="177" t="s">
        <v>65</v>
      </c>
      <c r="AP42" s="159" t="str">
        <f t="shared" si="26"/>
        <v>No</v>
      </c>
      <c r="AQ42" s="159" t="s">
        <v>65</v>
      </c>
      <c r="AR42" s="159" t="s">
        <v>64</v>
      </c>
      <c r="AS42" s="177" t="s">
        <v>65</v>
      </c>
      <c r="AT42" s="177" t="s">
        <v>65</v>
      </c>
      <c r="AU42" s="177" t="s">
        <v>65</v>
      </c>
      <c r="AV42" s="177" t="s">
        <v>65</v>
      </c>
      <c r="AW42" s="177" t="s">
        <v>65</v>
      </c>
      <c r="AX42" s="159" t="s">
        <v>64</v>
      </c>
      <c r="AY42" s="160" t="s">
        <v>65</v>
      </c>
      <c r="AZ42" s="177" t="s">
        <v>65</v>
      </c>
      <c r="BA42" s="177" t="s">
        <v>65</v>
      </c>
      <c r="BB42" s="177" t="s">
        <v>65</v>
      </c>
      <c r="BC42" s="159" t="s">
        <v>64</v>
      </c>
      <c r="BD42" s="177" t="s">
        <v>65</v>
      </c>
      <c r="BE42" s="177" t="s">
        <v>65</v>
      </c>
      <c r="BF42" s="177" t="s">
        <v>64</v>
      </c>
      <c r="BG42" s="177" t="s">
        <v>65</v>
      </c>
      <c r="BH42" s="177" t="s">
        <v>65</v>
      </c>
    </row>
    <row r="43" spans="1:60" ht="13.5" customHeight="1" x14ac:dyDescent="0.3">
      <c r="A43" s="373"/>
      <c r="B43" s="323">
        <f>ROW()</f>
        <v>43</v>
      </c>
      <c r="C43" s="323">
        <f>COUNTIFS(D$6:D43,D43)</f>
        <v>1</v>
      </c>
      <c r="D43" s="123" t="str">
        <f>IF(api_version=2,"companyRegistrationDate","CompanyRegistrationDate")</f>
        <v>companyRegistrationDate</v>
      </c>
      <c r="F43" s="177" t="s">
        <v>64</v>
      </c>
      <c r="G43" s="177" t="s">
        <v>64</v>
      </c>
      <c r="H43" s="177" t="s">
        <v>64</v>
      </c>
      <c r="I43" s="177" t="s">
        <v>64</v>
      </c>
      <c r="J43" s="159" t="s">
        <v>64</v>
      </c>
      <c r="K43" s="160" t="s">
        <v>64</v>
      </c>
      <c r="L43" s="177" t="s">
        <v>64</v>
      </c>
      <c r="M43" s="159" t="s">
        <v>64</v>
      </c>
      <c r="N43" s="160" t="str">
        <f>IF(api_version=2,"Yes","No")</f>
        <v>Yes</v>
      </c>
      <c r="O43" s="177" t="s">
        <v>64</v>
      </c>
      <c r="P43" s="159" t="s">
        <v>64</v>
      </c>
      <c r="Q43" s="161" t="s">
        <v>64</v>
      </c>
      <c r="R43" s="161" t="s">
        <v>64</v>
      </c>
      <c r="S43" s="159" t="s">
        <v>64</v>
      </c>
      <c r="T43" s="160" t="s">
        <v>64</v>
      </c>
      <c r="U43" s="159" t="s">
        <v>64</v>
      </c>
      <c r="V43" s="160" t="s">
        <v>65</v>
      </c>
      <c r="W43" s="177" t="s">
        <v>64</v>
      </c>
      <c r="X43" s="177" t="s">
        <v>64</v>
      </c>
      <c r="Y43" s="177" t="s">
        <v>64</v>
      </c>
      <c r="Z43" s="177" t="s">
        <v>64</v>
      </c>
      <c r="AA43" s="177" t="s">
        <v>64</v>
      </c>
      <c r="AB43" s="177" t="s">
        <v>64</v>
      </c>
      <c r="AC43" s="177" t="s">
        <v>64</v>
      </c>
      <c r="AD43" s="177" t="s">
        <v>64</v>
      </c>
      <c r="AE43" s="177" t="s">
        <v>64</v>
      </c>
      <c r="AF43" s="177" t="s">
        <v>64</v>
      </c>
      <c r="AG43" s="177" t="s">
        <v>64</v>
      </c>
      <c r="AH43" s="177" t="s">
        <v>64</v>
      </c>
      <c r="AI43" s="177" t="s">
        <v>64</v>
      </c>
      <c r="AJ43" s="177" t="s">
        <v>64</v>
      </c>
      <c r="AK43" s="177" t="s">
        <v>64</v>
      </c>
      <c r="AL43" s="177" t="str">
        <f t="shared" si="25"/>
        <v>Yes</v>
      </c>
      <c r="AM43" s="177" t="s">
        <v>64</v>
      </c>
      <c r="AN43" s="208" t="s">
        <v>64</v>
      </c>
      <c r="AO43" s="177" t="s">
        <v>64</v>
      </c>
      <c r="AP43" s="159" t="str">
        <f t="shared" si="26"/>
        <v>Yes</v>
      </c>
      <c r="AQ43" s="159" t="s">
        <v>64</v>
      </c>
      <c r="AR43" s="159" t="s">
        <v>64</v>
      </c>
      <c r="AS43" s="177" t="s">
        <v>64</v>
      </c>
      <c r="AT43" s="177" t="s">
        <v>64</v>
      </c>
      <c r="AU43" s="177" t="s">
        <v>64</v>
      </c>
      <c r="AV43" s="177" t="s">
        <v>64</v>
      </c>
      <c r="AW43" s="177" t="s">
        <v>64</v>
      </c>
      <c r="AX43" s="159" t="s">
        <v>64</v>
      </c>
      <c r="AY43" s="160" t="s">
        <v>64</v>
      </c>
      <c r="AZ43" s="177" t="s">
        <v>64</v>
      </c>
      <c r="BA43" s="177" t="s">
        <v>64</v>
      </c>
      <c r="BB43" s="177" t="s">
        <v>64</v>
      </c>
      <c r="BC43" s="159" t="s">
        <v>64</v>
      </c>
      <c r="BD43" s="177" t="s">
        <v>64</v>
      </c>
      <c r="BE43" s="177" t="s">
        <v>64</v>
      </c>
      <c r="BF43" s="177" t="s">
        <v>64</v>
      </c>
      <c r="BG43" s="177" t="s">
        <v>65</v>
      </c>
      <c r="BH43" s="177" t="s">
        <v>64</v>
      </c>
    </row>
    <row r="44" spans="1:60" ht="14.4" x14ac:dyDescent="0.3">
      <c r="A44" s="373"/>
      <c r="B44" s="323">
        <f>ROW()</f>
        <v>44</v>
      </c>
      <c r="C44" s="323">
        <f>COUNTIFS(D$6:D44,D44)</f>
        <v>1</v>
      </c>
      <c r="D44" s="123" t="str">
        <f>IF(api_version=2,"operationsStartDate","operationsStartDate")</f>
        <v>operationsStartDate</v>
      </c>
      <c r="F44" s="177" t="s">
        <v>64</v>
      </c>
      <c r="G44" s="177" t="s">
        <v>64</v>
      </c>
      <c r="H44" s="177" t="s">
        <v>64</v>
      </c>
      <c r="I44" s="177" t="s">
        <v>64</v>
      </c>
      <c r="J44" s="159" t="s">
        <v>65</v>
      </c>
      <c r="K44" s="160" t="s">
        <v>64</v>
      </c>
      <c r="L44" s="177" t="s">
        <v>64</v>
      </c>
      <c r="M44" s="159" t="s">
        <v>64</v>
      </c>
      <c r="N44" s="160" t="s">
        <v>65</v>
      </c>
      <c r="O44" s="177" t="s">
        <v>65</v>
      </c>
      <c r="P44" s="159" t="s">
        <v>64</v>
      </c>
      <c r="Q44" s="161" t="s">
        <v>64</v>
      </c>
      <c r="R44" s="161" t="s">
        <v>64</v>
      </c>
      <c r="S44" s="159" t="s">
        <v>65</v>
      </c>
      <c r="T44" s="160" t="s">
        <v>65</v>
      </c>
      <c r="U44" s="159" t="s">
        <v>65</v>
      </c>
      <c r="V44" s="160" t="s">
        <v>64</v>
      </c>
      <c r="W44" s="177" t="s">
        <v>64</v>
      </c>
      <c r="X44" s="177" t="s">
        <v>64</v>
      </c>
      <c r="Y44" s="177" t="s">
        <v>64</v>
      </c>
      <c r="Z44" s="177" t="s">
        <v>65</v>
      </c>
      <c r="AA44" s="177" t="s">
        <v>64</v>
      </c>
      <c r="AB44" s="177" t="s">
        <v>64</v>
      </c>
      <c r="AC44" s="177" t="s">
        <v>64</v>
      </c>
      <c r="AD44" s="177" t="s">
        <v>64</v>
      </c>
      <c r="AE44" s="177" t="s">
        <v>64</v>
      </c>
      <c r="AF44" s="177" t="s">
        <v>64</v>
      </c>
      <c r="AG44" s="177" t="s">
        <v>65</v>
      </c>
      <c r="AH44" s="177" t="s">
        <v>64</v>
      </c>
      <c r="AI44" s="177" t="s">
        <v>64</v>
      </c>
      <c r="AJ44" s="177" t="s">
        <v>64</v>
      </c>
      <c r="AK44" s="177" t="s">
        <v>64</v>
      </c>
      <c r="AL44" s="177" t="str">
        <f t="shared" ref="AL44:AL62" si="27">AK44</f>
        <v>Yes</v>
      </c>
      <c r="AM44" s="177" t="s">
        <v>64</v>
      </c>
      <c r="AN44" s="177" t="s">
        <v>64</v>
      </c>
      <c r="AO44" s="177" t="s">
        <v>65</v>
      </c>
      <c r="AP44" s="159" t="str">
        <f t="shared" si="26"/>
        <v>Yes</v>
      </c>
      <c r="AQ44" s="159" t="s">
        <v>64</v>
      </c>
      <c r="AR44" s="159" t="s">
        <v>64</v>
      </c>
      <c r="AS44" s="177" t="s">
        <v>64</v>
      </c>
      <c r="AT44" s="177" t="s">
        <v>65</v>
      </c>
      <c r="AU44" s="177" t="s">
        <v>65</v>
      </c>
      <c r="AV44" s="177" t="s">
        <v>64</v>
      </c>
      <c r="AW44" s="177" t="s">
        <v>65</v>
      </c>
      <c r="AX44" s="159" t="s">
        <v>65</v>
      </c>
      <c r="AY44" s="160" t="s">
        <v>65</v>
      </c>
      <c r="AZ44" s="177" t="s">
        <v>65</v>
      </c>
      <c r="BA44" s="177" t="s">
        <v>65</v>
      </c>
      <c r="BB44" s="208" t="s">
        <v>64</v>
      </c>
      <c r="BC44" s="209" t="s">
        <v>64</v>
      </c>
      <c r="BD44" s="177" t="s">
        <v>65</v>
      </c>
      <c r="BE44" s="177" t="s">
        <v>64</v>
      </c>
      <c r="BF44" s="177" t="s">
        <v>65</v>
      </c>
      <c r="BG44" s="177" t="s">
        <v>65</v>
      </c>
      <c r="BH44" s="177" t="s">
        <v>65</v>
      </c>
    </row>
    <row r="45" spans="1:60" ht="14.4" x14ac:dyDescent="0.3">
      <c r="A45" s="373"/>
      <c r="B45" s="323">
        <f>ROW()</f>
        <v>45</v>
      </c>
      <c r="C45" s="323">
        <f>COUNTIFS(D$6:D45,D45)</f>
        <v>1</v>
      </c>
      <c r="D45" s="123" t="str">
        <f>IF(api_version=2,"commercialCourt","CommercialCourt")</f>
        <v>commercialCourt</v>
      </c>
      <c r="F45" s="177" t="s">
        <v>65</v>
      </c>
      <c r="G45" s="177" t="s">
        <v>65</v>
      </c>
      <c r="H45" s="177" t="s">
        <v>65</v>
      </c>
      <c r="I45" s="177" t="s">
        <v>64</v>
      </c>
      <c r="J45" s="159" t="s">
        <v>65</v>
      </c>
      <c r="K45" s="160" t="s">
        <v>65</v>
      </c>
      <c r="L45" s="177" t="s">
        <v>65</v>
      </c>
      <c r="M45" s="159" t="s">
        <v>65</v>
      </c>
      <c r="N45" s="160" t="s">
        <v>65</v>
      </c>
      <c r="O45" s="177" t="s">
        <v>65</v>
      </c>
      <c r="P45" s="159" t="s">
        <v>65</v>
      </c>
      <c r="Q45" s="161" t="s">
        <v>65</v>
      </c>
      <c r="R45" s="161" t="s">
        <v>65</v>
      </c>
      <c r="S45" s="159" t="s">
        <v>65</v>
      </c>
      <c r="T45" s="160" t="s">
        <v>65</v>
      </c>
      <c r="U45" s="159" t="s">
        <v>65</v>
      </c>
      <c r="V45" s="160" t="s">
        <v>65</v>
      </c>
      <c r="W45" s="177" t="s">
        <v>64</v>
      </c>
      <c r="X45" s="177" t="s">
        <v>65</v>
      </c>
      <c r="Y45" s="177" t="s">
        <v>65</v>
      </c>
      <c r="Z45" s="177" t="s">
        <v>65</v>
      </c>
      <c r="AA45" s="177" t="s">
        <v>64</v>
      </c>
      <c r="AB45" s="177" t="s">
        <v>65</v>
      </c>
      <c r="AC45" s="177" t="s">
        <v>65</v>
      </c>
      <c r="AD45" s="177" t="s">
        <v>65</v>
      </c>
      <c r="AE45" s="177" t="s">
        <v>65</v>
      </c>
      <c r="AF45" s="177" t="s">
        <v>64</v>
      </c>
      <c r="AG45" s="177" t="s">
        <v>65</v>
      </c>
      <c r="AH45" s="177" t="s">
        <v>64</v>
      </c>
      <c r="AI45" s="177" t="s">
        <v>65</v>
      </c>
      <c r="AJ45" s="177" t="s">
        <v>65</v>
      </c>
      <c r="AK45" s="177" t="s">
        <v>65</v>
      </c>
      <c r="AL45" s="177" t="str">
        <f t="shared" si="27"/>
        <v>No</v>
      </c>
      <c r="AM45" s="177" t="s">
        <v>65</v>
      </c>
      <c r="AN45" s="177" t="s">
        <v>65</v>
      </c>
      <c r="AO45" s="177" t="s">
        <v>65</v>
      </c>
      <c r="AP45" s="159" t="str">
        <f t="shared" si="26"/>
        <v>No</v>
      </c>
      <c r="AQ45" s="159" t="s">
        <v>65</v>
      </c>
      <c r="AR45" s="159" t="s">
        <v>65</v>
      </c>
      <c r="AS45" s="177" t="s">
        <v>65</v>
      </c>
      <c r="AT45" s="177" t="s">
        <v>65</v>
      </c>
      <c r="AU45" s="177" t="s">
        <v>65</v>
      </c>
      <c r="AV45" s="177" t="s">
        <v>65</v>
      </c>
      <c r="AW45" s="177" t="s">
        <v>65</v>
      </c>
      <c r="AX45" s="159" t="s">
        <v>65</v>
      </c>
      <c r="AY45" s="160" t="s">
        <v>65</v>
      </c>
      <c r="AZ45" s="177" t="s">
        <v>65</v>
      </c>
      <c r="BA45" s="177" t="str">
        <f>IF(api_version=2,"Yes","No")</f>
        <v>Yes</v>
      </c>
      <c r="BB45" s="177" t="s">
        <v>65</v>
      </c>
      <c r="BC45" s="159" t="s">
        <v>65</v>
      </c>
      <c r="BD45" s="177" t="s">
        <v>65</v>
      </c>
      <c r="BE45" s="177" t="s">
        <v>65</v>
      </c>
      <c r="BF45" s="177" t="s">
        <v>65</v>
      </c>
      <c r="BG45" s="177" t="s">
        <v>64</v>
      </c>
      <c r="BH45" s="177" t="s">
        <v>65</v>
      </c>
    </row>
    <row r="46" spans="1:60" ht="14.4" x14ac:dyDescent="0.3">
      <c r="A46" s="373"/>
      <c r="B46" s="323">
        <f>ROW()</f>
        <v>46</v>
      </c>
      <c r="C46" s="323">
        <f>COUNTIFS(D$6:D46,D46)</f>
        <v>1</v>
      </c>
      <c r="D46" s="123" t="str">
        <f>IF(api_version=2,"legalForm.commonCode","LegalForm @CommonCode")</f>
        <v>legalForm.commonCode</v>
      </c>
      <c r="F46" s="177" t="s">
        <v>57</v>
      </c>
      <c r="G46" s="160" t="str">
        <f>IF(api_version=2,"Yes","No")</f>
        <v>Yes</v>
      </c>
      <c r="H46" s="177" t="s">
        <v>65</v>
      </c>
      <c r="I46" s="177" t="s">
        <v>57</v>
      </c>
      <c r="J46" s="159" t="str">
        <f>IF(api_version=2,"No","No")</f>
        <v>No</v>
      </c>
      <c r="K46" s="160" t="str">
        <f>IF(api_version=2,"Yes","No")</f>
        <v>Yes</v>
      </c>
      <c r="L46" s="177" t="s">
        <v>57</v>
      </c>
      <c r="M46" s="159" t="s">
        <v>65</v>
      </c>
      <c r="N46" s="160" t="str">
        <f>IF(api_version=2,"Yes","No")</f>
        <v>Yes</v>
      </c>
      <c r="O46" s="160" t="str">
        <f>IF(api_version=2,"Yes","No")</f>
        <v>Yes</v>
      </c>
      <c r="P46" s="161" t="str">
        <f>IF(api_version=2,"Yes","No")</f>
        <v>Yes</v>
      </c>
      <c r="Q46" s="161" t="str">
        <f>IF(api_version=2,"Yes","No")</f>
        <v>Yes</v>
      </c>
      <c r="R46" s="161" t="str">
        <f>IF(api_version=2,"Yes","No")</f>
        <v>Yes</v>
      </c>
      <c r="S46" s="170" t="str">
        <f>IF(api_version=2,"No","No")</f>
        <v>No</v>
      </c>
      <c r="T46" s="171" t="s">
        <v>57</v>
      </c>
      <c r="U46" s="170" t="str">
        <f>IF(api_version=2,"No","No")</f>
        <v>No</v>
      </c>
      <c r="V46" s="160" t="s">
        <v>64</v>
      </c>
      <c r="W46" s="161" t="str">
        <f>IF(api_version=2,"Yes","No")</f>
        <v>Yes</v>
      </c>
      <c r="X46" s="177" t="s">
        <v>65</v>
      </c>
      <c r="Y46" s="177" t="s">
        <v>57</v>
      </c>
      <c r="Z46" s="177" t="str">
        <f>IF(api_version=2,"No","No")</f>
        <v>No</v>
      </c>
      <c r="AA46" s="177" t="str">
        <f>IF(api_version=2,"No","No")</f>
        <v>No</v>
      </c>
      <c r="AB46" s="177" t="s">
        <v>57</v>
      </c>
      <c r="AC46" s="177" t="str">
        <f t="shared" ref="AC46:AK47" si="28">IF(api_version=2,"No","No")</f>
        <v>No</v>
      </c>
      <c r="AD46" s="177" t="str">
        <f t="shared" si="28"/>
        <v>No</v>
      </c>
      <c r="AE46" s="177" t="str">
        <f>IF(api_version=2,"Yes","No")</f>
        <v>Yes</v>
      </c>
      <c r="AF46" s="177" t="str">
        <f t="shared" si="28"/>
        <v>No</v>
      </c>
      <c r="AG46" s="177" t="str">
        <f t="shared" si="28"/>
        <v>No</v>
      </c>
      <c r="AH46" s="177" t="str">
        <f t="shared" si="28"/>
        <v>No</v>
      </c>
      <c r="AI46" s="177" t="str">
        <f t="shared" si="28"/>
        <v>No</v>
      </c>
      <c r="AJ46" s="177" t="str">
        <f t="shared" si="28"/>
        <v>No</v>
      </c>
      <c r="AK46" s="177" t="str">
        <f t="shared" si="28"/>
        <v>No</v>
      </c>
      <c r="AL46" s="177" t="str">
        <f t="shared" si="27"/>
        <v>No</v>
      </c>
      <c r="AM46" s="177" t="s">
        <v>57</v>
      </c>
      <c r="AN46" s="177" t="str">
        <f t="shared" ref="AN46:AV47" si="29">IF(api_version=2,"No","No")</f>
        <v>No</v>
      </c>
      <c r="AO46" s="177" t="s">
        <v>64</v>
      </c>
      <c r="AP46" s="177" t="str">
        <f t="shared" si="29"/>
        <v>No</v>
      </c>
      <c r="AQ46" s="177" t="str">
        <f t="shared" si="29"/>
        <v>No</v>
      </c>
      <c r="AR46" s="160" t="str">
        <f>IF(api_version=2,"Yes","No")</f>
        <v>Yes</v>
      </c>
      <c r="AS46" s="177" t="str">
        <f t="shared" si="29"/>
        <v>No</v>
      </c>
      <c r="AT46" s="160" t="str">
        <f>IF(api_version=2,"Yes","No")</f>
        <v>Yes</v>
      </c>
      <c r="AU46" s="177" t="str">
        <f t="shared" si="29"/>
        <v>No</v>
      </c>
      <c r="AV46" s="177" t="str">
        <f t="shared" si="29"/>
        <v>No</v>
      </c>
      <c r="AW46" s="177" t="str">
        <f>IF(api_version=2,"No","No")</f>
        <v>No</v>
      </c>
      <c r="AX46" s="159" t="s">
        <v>64</v>
      </c>
      <c r="AY46" s="160" t="s">
        <v>64</v>
      </c>
      <c r="AZ46" s="177" t="str">
        <f>IF(api_version=2,"No","No")</f>
        <v>No</v>
      </c>
      <c r="BA46" s="177" t="str">
        <f>IF(api_version=2,"No","No")</f>
        <v>No</v>
      </c>
      <c r="BB46" s="177" t="s">
        <v>57</v>
      </c>
      <c r="BC46" s="177" t="str">
        <f>IF(api_version=2,"No","No")</f>
        <v>No</v>
      </c>
      <c r="BD46" s="177" t="str">
        <f>IF(api_version=2,"No","No")</f>
        <v>No</v>
      </c>
      <c r="BE46" s="177" t="str">
        <f>IF(api_version=2,"No","No")</f>
        <v>No</v>
      </c>
      <c r="BF46" s="177" t="s">
        <v>57</v>
      </c>
      <c r="BG46" s="177" t="str">
        <f>IF(api_version=2,"No","No")</f>
        <v>No</v>
      </c>
      <c r="BH46" s="177" t="s">
        <v>65</v>
      </c>
    </row>
    <row r="47" spans="1:60" ht="14.4" x14ac:dyDescent="0.3">
      <c r="A47" s="373"/>
      <c r="B47" s="323">
        <f>ROW()</f>
        <v>47</v>
      </c>
      <c r="C47" s="323">
        <f>COUNTIFS(D$6:D47,D47)</f>
        <v>1</v>
      </c>
      <c r="D47" s="123" t="str">
        <f>IF(api_version=2,"legalForm.providerCode","LegalForm @ProviderCode")</f>
        <v>legalForm.providerCode</v>
      </c>
      <c r="F47" s="177" t="s">
        <v>64</v>
      </c>
      <c r="G47" s="177" t="s">
        <v>64</v>
      </c>
      <c r="H47" s="177" t="s">
        <v>65</v>
      </c>
      <c r="I47" s="177" t="str">
        <f>IF(api_version=2,"Yes","No")</f>
        <v>Yes</v>
      </c>
      <c r="J47" s="159" t="s">
        <v>65</v>
      </c>
      <c r="K47" s="160" t="s">
        <v>65</v>
      </c>
      <c r="L47" s="177" t="str">
        <f>IF(api_version=2,"Yes","No")</f>
        <v>Yes</v>
      </c>
      <c r="M47" s="159" t="s">
        <v>65</v>
      </c>
      <c r="N47" s="160" t="s">
        <v>65</v>
      </c>
      <c r="O47" s="177" t="s">
        <v>64</v>
      </c>
      <c r="P47" s="159" t="str">
        <f>IF(api_version=2,"Yes","")</f>
        <v>Yes</v>
      </c>
      <c r="Q47" s="161" t="str">
        <f>IF(api_version=2,"Yes","")</f>
        <v>Yes</v>
      </c>
      <c r="R47" s="161" t="str">
        <f>IF(api_version=2,"Yes","")</f>
        <v>Yes</v>
      </c>
      <c r="S47" s="159" t="s">
        <v>64</v>
      </c>
      <c r="T47" s="160" t="s">
        <v>64</v>
      </c>
      <c r="U47" s="159" t="s">
        <v>65</v>
      </c>
      <c r="V47" s="160" t="s">
        <v>65</v>
      </c>
      <c r="W47" s="177" t="s">
        <v>65</v>
      </c>
      <c r="X47" s="177" t="s">
        <v>65</v>
      </c>
      <c r="Y47" s="177" t="s">
        <v>64</v>
      </c>
      <c r="Z47" s="177" t="s">
        <v>65</v>
      </c>
      <c r="AA47" s="177" t="s">
        <v>65</v>
      </c>
      <c r="AB47" s="177" t="s">
        <v>65</v>
      </c>
      <c r="AC47" s="177" t="s">
        <v>65</v>
      </c>
      <c r="AD47" s="177" t="s">
        <v>64</v>
      </c>
      <c r="AE47" s="177" t="s">
        <v>65</v>
      </c>
      <c r="AF47" s="177" t="s">
        <v>65</v>
      </c>
      <c r="AG47" s="177" t="s">
        <v>65</v>
      </c>
      <c r="AH47" s="177" t="s">
        <v>65</v>
      </c>
      <c r="AI47" s="177" t="s">
        <v>65</v>
      </c>
      <c r="AJ47" s="177" t="str">
        <f t="shared" si="28"/>
        <v>No</v>
      </c>
      <c r="AK47" s="177" t="str">
        <f t="shared" si="28"/>
        <v>No</v>
      </c>
      <c r="AL47" s="177" t="str">
        <f t="shared" si="27"/>
        <v>No</v>
      </c>
      <c r="AM47" s="177" t="s">
        <v>64</v>
      </c>
      <c r="AN47" s="177" t="s">
        <v>64</v>
      </c>
      <c r="AO47" s="177" t="s">
        <v>64</v>
      </c>
      <c r="AP47" s="159" t="str">
        <f>AI47</f>
        <v>No</v>
      </c>
      <c r="AQ47" s="159" t="s">
        <v>64</v>
      </c>
      <c r="AR47" s="159" t="s">
        <v>64</v>
      </c>
      <c r="AS47" s="177" t="s">
        <v>65</v>
      </c>
      <c r="AT47" s="177" t="s">
        <v>64</v>
      </c>
      <c r="AU47" s="177" t="str">
        <f t="shared" si="29"/>
        <v>No</v>
      </c>
      <c r="AV47" s="177" t="s">
        <v>65</v>
      </c>
      <c r="AW47" s="177" t="s">
        <v>64</v>
      </c>
      <c r="AX47" s="159" t="s">
        <v>64</v>
      </c>
      <c r="AY47" s="160" t="s">
        <v>64</v>
      </c>
      <c r="AZ47" s="177" t="s">
        <v>65</v>
      </c>
      <c r="BA47" s="177" t="s">
        <v>65</v>
      </c>
      <c r="BB47" s="177" t="s">
        <v>64</v>
      </c>
      <c r="BC47" s="159" t="s">
        <v>65</v>
      </c>
      <c r="BD47" s="177" t="str">
        <f t="shared" ref="BD47" si="30">IF(api_version=2,"No","No")</f>
        <v>No</v>
      </c>
      <c r="BE47" s="177" t="s">
        <v>65</v>
      </c>
      <c r="BF47" s="177" t="s">
        <v>64</v>
      </c>
      <c r="BG47" s="177" t="s">
        <v>65</v>
      </c>
      <c r="BH47" s="177" t="s">
        <v>64</v>
      </c>
    </row>
    <row r="48" spans="1:60" ht="14.4" x14ac:dyDescent="0.3">
      <c r="A48" s="373"/>
      <c r="B48" s="323">
        <f>ROW()</f>
        <v>48</v>
      </c>
      <c r="C48" s="323">
        <f>COUNTIFS(D$6:D48,D48)</f>
        <v>1</v>
      </c>
      <c r="D48" s="123" t="str">
        <f>IF(api_version=2,"legalForm.description","LegalForm")</f>
        <v>legalForm.description</v>
      </c>
      <c r="F48" s="177" t="s">
        <v>64</v>
      </c>
      <c r="G48" s="177" t="s">
        <v>64</v>
      </c>
      <c r="H48" s="177" t="s">
        <v>64</v>
      </c>
      <c r="I48" s="177" t="s">
        <v>64</v>
      </c>
      <c r="J48" s="159" t="s">
        <v>64</v>
      </c>
      <c r="K48" s="160" t="str">
        <f>IF(api_version=2,"Yes","No")</f>
        <v>Yes</v>
      </c>
      <c r="L48" s="177" t="s">
        <v>64</v>
      </c>
      <c r="M48" s="159" t="s">
        <v>64</v>
      </c>
      <c r="N48" s="160" t="str">
        <f>IF(api_version=2,"Yes","No")</f>
        <v>Yes</v>
      </c>
      <c r="O48" s="177" t="s">
        <v>64</v>
      </c>
      <c r="P48" s="159" t="s">
        <v>64</v>
      </c>
      <c r="Q48" s="161" t="s">
        <v>64</v>
      </c>
      <c r="R48" s="161" t="s">
        <v>64</v>
      </c>
      <c r="S48" s="159" t="s">
        <v>64</v>
      </c>
      <c r="T48" s="160" t="s">
        <v>64</v>
      </c>
      <c r="U48" s="159" t="s">
        <v>64</v>
      </c>
      <c r="V48" s="160" t="s">
        <v>64</v>
      </c>
      <c r="W48" s="177" t="s">
        <v>64</v>
      </c>
      <c r="X48" s="177" t="s">
        <v>64</v>
      </c>
      <c r="Y48" s="177" t="s">
        <v>64</v>
      </c>
      <c r="Z48" s="177" t="s">
        <v>64</v>
      </c>
      <c r="AA48" s="177" t="s">
        <v>64</v>
      </c>
      <c r="AB48" s="177" t="s">
        <v>64</v>
      </c>
      <c r="AC48" s="177" t="s">
        <v>64</v>
      </c>
      <c r="AD48" s="177" t="s">
        <v>64</v>
      </c>
      <c r="AE48" s="177" t="s">
        <v>64</v>
      </c>
      <c r="AF48" s="177" t="s">
        <v>64</v>
      </c>
      <c r="AG48" s="177" t="s">
        <v>64</v>
      </c>
      <c r="AH48" s="177" t="s">
        <v>64</v>
      </c>
      <c r="AI48" s="177" t="s">
        <v>64</v>
      </c>
      <c r="AJ48" s="177" t="s">
        <v>64</v>
      </c>
      <c r="AK48" s="177" t="s">
        <v>64</v>
      </c>
      <c r="AL48" s="177" t="str">
        <f t="shared" si="27"/>
        <v>Yes</v>
      </c>
      <c r="AM48" s="177" t="s">
        <v>64</v>
      </c>
      <c r="AN48" s="177" t="s">
        <v>64</v>
      </c>
      <c r="AO48" s="177" t="s">
        <v>64</v>
      </c>
      <c r="AP48" s="159" t="str">
        <f>AI48</f>
        <v>Yes</v>
      </c>
      <c r="AQ48" s="159" t="s">
        <v>64</v>
      </c>
      <c r="AR48" s="159" t="s">
        <v>64</v>
      </c>
      <c r="AS48" s="177" t="s">
        <v>64</v>
      </c>
      <c r="AT48" s="177" t="s">
        <v>64</v>
      </c>
      <c r="AU48" s="177" t="s">
        <v>64</v>
      </c>
      <c r="AV48" s="177" t="s">
        <v>64</v>
      </c>
      <c r="AW48" s="177" t="s">
        <v>64</v>
      </c>
      <c r="AX48" s="159" t="s">
        <v>64</v>
      </c>
      <c r="AY48" s="160" t="s">
        <v>64</v>
      </c>
      <c r="AZ48" s="177" t="s">
        <v>64</v>
      </c>
      <c r="BA48" s="177" t="s">
        <v>64</v>
      </c>
      <c r="BB48" s="177" t="s">
        <v>64</v>
      </c>
      <c r="BC48" s="159" t="s">
        <v>64</v>
      </c>
      <c r="BD48" s="177" t="s">
        <v>64</v>
      </c>
      <c r="BE48" s="177" t="s">
        <v>64</v>
      </c>
      <c r="BF48" s="177" t="s">
        <v>64</v>
      </c>
      <c r="BG48" s="177" t="s">
        <v>65</v>
      </c>
      <c r="BH48" s="177" t="s">
        <v>64</v>
      </c>
    </row>
    <row r="49" spans="1:60" ht="14.4" x14ac:dyDescent="0.3">
      <c r="A49" s="373"/>
      <c r="B49" s="323">
        <f>ROW()</f>
        <v>49</v>
      </c>
      <c r="C49" s="323">
        <f>COUNTIFS(D$6:D49,D49)</f>
        <v>1</v>
      </c>
      <c r="D49" s="123" t="str">
        <f>IF(api_version=2,"officeType","-")</f>
        <v>officeType</v>
      </c>
      <c r="F49" s="177" t="str">
        <f>IF(api_version=2,"No","No")</f>
        <v>No</v>
      </c>
      <c r="G49" s="177" t="str">
        <f>IF(api_version=2,"tbc","No")</f>
        <v>tbc</v>
      </c>
      <c r="H49" s="177" t="str">
        <f>IF(api_version=2,"No","No")</f>
        <v>No</v>
      </c>
      <c r="I49" s="206" t="str">
        <f>IF(api_version=2,"Yes","No")</f>
        <v>Yes</v>
      </c>
      <c r="J49" s="159" t="str">
        <f t="shared" ref="J49:K49" si="31">IF(api_version=2,"No","No")</f>
        <v>No</v>
      </c>
      <c r="K49" s="160" t="str">
        <f t="shared" si="31"/>
        <v>No</v>
      </c>
      <c r="L49" s="177" t="str">
        <f t="shared" ref="L49:AZ49" si="32">IF(api_version=2,"No","No")</f>
        <v>No</v>
      </c>
      <c r="M49" s="159" t="str">
        <f t="shared" si="32"/>
        <v>No</v>
      </c>
      <c r="N49" s="160" t="str">
        <f t="shared" si="32"/>
        <v>No</v>
      </c>
      <c r="O49" s="177" t="str">
        <f t="shared" si="32"/>
        <v>No</v>
      </c>
      <c r="P49" s="159" t="str">
        <f t="shared" si="32"/>
        <v>No</v>
      </c>
      <c r="Q49" s="161" t="str">
        <f t="shared" si="32"/>
        <v>No</v>
      </c>
      <c r="R49" s="161" t="str">
        <f t="shared" si="32"/>
        <v>No</v>
      </c>
      <c r="S49" s="159" t="str">
        <f t="shared" si="32"/>
        <v>No</v>
      </c>
      <c r="T49" s="160" t="str">
        <f t="shared" si="32"/>
        <v>No</v>
      </c>
      <c r="U49" s="159" t="str">
        <f t="shared" si="32"/>
        <v>No</v>
      </c>
      <c r="V49" s="160" t="str">
        <f t="shared" si="32"/>
        <v>No</v>
      </c>
      <c r="W49" s="177" t="str">
        <f t="shared" si="32"/>
        <v>No</v>
      </c>
      <c r="X49" s="177" t="str">
        <f t="shared" si="32"/>
        <v>No</v>
      </c>
      <c r="Y49" s="177" t="str">
        <f t="shared" si="32"/>
        <v>No</v>
      </c>
      <c r="Z49" s="177" t="str">
        <f t="shared" si="32"/>
        <v>No</v>
      </c>
      <c r="AA49" s="177" t="str">
        <f t="shared" si="32"/>
        <v>No</v>
      </c>
      <c r="AB49" s="177" t="str">
        <f t="shared" si="32"/>
        <v>No</v>
      </c>
      <c r="AC49" s="177" t="str">
        <f t="shared" si="32"/>
        <v>No</v>
      </c>
      <c r="AD49" s="177" t="str">
        <f t="shared" si="32"/>
        <v>No</v>
      </c>
      <c r="AE49" s="177" t="str">
        <f t="shared" si="32"/>
        <v>No</v>
      </c>
      <c r="AF49" s="177" t="str">
        <f t="shared" si="32"/>
        <v>No</v>
      </c>
      <c r="AG49" s="177" t="str">
        <f t="shared" si="32"/>
        <v>No</v>
      </c>
      <c r="AH49" s="177" t="str">
        <f t="shared" si="32"/>
        <v>No</v>
      </c>
      <c r="AI49" s="177" t="str">
        <f t="shared" si="32"/>
        <v>No</v>
      </c>
      <c r="AJ49" s="177" t="str">
        <f t="shared" si="32"/>
        <v>No</v>
      </c>
      <c r="AK49" s="177" t="str">
        <f t="shared" si="32"/>
        <v>No</v>
      </c>
      <c r="AL49" s="177" t="str">
        <f t="shared" si="32"/>
        <v>No</v>
      </c>
      <c r="AM49" s="177" t="str">
        <f t="shared" si="32"/>
        <v>No</v>
      </c>
      <c r="AN49" s="177" t="str">
        <f t="shared" si="32"/>
        <v>No</v>
      </c>
      <c r="AO49" s="177" t="str">
        <f t="shared" si="32"/>
        <v>No</v>
      </c>
      <c r="AP49" s="159" t="str">
        <f t="shared" si="32"/>
        <v>No</v>
      </c>
      <c r="AQ49" s="159" t="str">
        <f t="shared" si="32"/>
        <v>No</v>
      </c>
      <c r="AR49" s="159" t="str">
        <f t="shared" si="32"/>
        <v>No</v>
      </c>
      <c r="AS49" s="177" t="str">
        <f t="shared" si="32"/>
        <v>No</v>
      </c>
      <c r="AT49" s="177" t="str">
        <f t="shared" si="32"/>
        <v>No</v>
      </c>
      <c r="AU49" s="177" t="str">
        <f t="shared" si="32"/>
        <v>No</v>
      </c>
      <c r="AV49" s="177" t="str">
        <f t="shared" si="32"/>
        <v>No</v>
      </c>
      <c r="AW49" s="177" t="str">
        <f t="shared" si="32"/>
        <v>No</v>
      </c>
      <c r="AX49" s="159" t="str">
        <f t="shared" si="32"/>
        <v>No</v>
      </c>
      <c r="AY49" s="160" t="str">
        <f t="shared" si="32"/>
        <v>No</v>
      </c>
      <c r="AZ49" s="177" t="str">
        <f t="shared" si="32"/>
        <v>No</v>
      </c>
      <c r="BA49" s="177" t="s">
        <v>57</v>
      </c>
      <c r="BB49" s="177" t="str">
        <f>IF(api_version=2,"tbd","No")</f>
        <v>tbd</v>
      </c>
      <c r="BC49" s="159" t="str">
        <f>IF(api_version=2,"No","No")</f>
        <v>No</v>
      </c>
      <c r="BD49" s="177" t="str">
        <f>IF(api_version=2,"No","No")</f>
        <v>No</v>
      </c>
      <c r="BE49" s="177" t="str">
        <f>IF(api_version=2,"No","No")</f>
        <v>No</v>
      </c>
      <c r="BF49" s="177" t="str">
        <f>IF(api_version=2,"No","No")</f>
        <v>No</v>
      </c>
      <c r="BG49" s="177" t="str">
        <f>IF(api_version=2,"No","No")</f>
        <v>No</v>
      </c>
      <c r="BH49" s="177" t="s">
        <v>65</v>
      </c>
    </row>
    <row r="50" spans="1:60" ht="14.4" x14ac:dyDescent="0.3">
      <c r="A50" s="373"/>
      <c r="B50" s="323">
        <f>ROW()</f>
        <v>50</v>
      </c>
      <c r="C50" s="323">
        <f>COUNTIFS(D$6:D50,D50)</f>
        <v>1</v>
      </c>
      <c r="D50" s="123" t="str">
        <f>IF(api_version=2,"ownershipType","TypeofOwnership")</f>
        <v>ownershipType</v>
      </c>
      <c r="F50" s="177" t="s">
        <v>65</v>
      </c>
      <c r="G50" s="177" t="s">
        <v>65</v>
      </c>
      <c r="H50" s="177" t="s">
        <v>65</v>
      </c>
      <c r="I50" s="177" t="s">
        <v>65</v>
      </c>
      <c r="J50" s="159" t="s">
        <v>65</v>
      </c>
      <c r="K50" s="160" t="s">
        <v>65</v>
      </c>
      <c r="L50" s="177" t="s">
        <v>65</v>
      </c>
      <c r="M50" s="159" t="str">
        <f>IF(api_version=2,"Yes","No")</f>
        <v>Yes</v>
      </c>
      <c r="N50" s="160" t="s">
        <v>65</v>
      </c>
      <c r="O50" s="177" t="s">
        <v>65</v>
      </c>
      <c r="P50" s="159" t="s">
        <v>65</v>
      </c>
      <c r="Q50" s="161" t="s">
        <v>65</v>
      </c>
      <c r="R50" s="161" t="s">
        <v>65</v>
      </c>
      <c r="S50" s="159" t="s">
        <v>65</v>
      </c>
      <c r="T50" s="160" t="s">
        <v>65</v>
      </c>
      <c r="U50" s="159" t="str">
        <f>IF(api_version=2,"Yes","No")</f>
        <v>Yes</v>
      </c>
      <c r="V50" s="160" t="s">
        <v>65</v>
      </c>
      <c r="W50" s="177" t="s">
        <v>65</v>
      </c>
      <c r="X50" s="177" t="s">
        <v>65</v>
      </c>
      <c r="Y50" s="177" t="s">
        <v>64</v>
      </c>
      <c r="Z50" s="177" t="s">
        <v>65</v>
      </c>
      <c r="AA50" s="177" t="s">
        <v>65</v>
      </c>
      <c r="AB50" s="177" t="s">
        <v>65</v>
      </c>
      <c r="AC50" s="177" t="s">
        <v>65</v>
      </c>
      <c r="AD50" s="177" t="s">
        <v>65</v>
      </c>
      <c r="AE50" s="177" t="s">
        <v>65</v>
      </c>
      <c r="AF50" s="177" t="s">
        <v>65</v>
      </c>
      <c r="AG50" s="177" t="s">
        <v>64</v>
      </c>
      <c r="AH50" s="177" t="s">
        <v>64</v>
      </c>
      <c r="AI50" s="177" t="s">
        <v>65</v>
      </c>
      <c r="AJ50" s="177" t="s">
        <v>65</v>
      </c>
      <c r="AK50" s="177" t="s">
        <v>65</v>
      </c>
      <c r="AL50" s="177" t="str">
        <f t="shared" si="27"/>
        <v>No</v>
      </c>
      <c r="AM50" s="177" t="s">
        <v>64</v>
      </c>
      <c r="AN50" s="177" t="s">
        <v>65</v>
      </c>
      <c r="AO50" s="177" t="s">
        <v>65</v>
      </c>
      <c r="AP50" s="159" t="str">
        <f>AI50</f>
        <v>No</v>
      </c>
      <c r="AQ50" s="159" t="s">
        <v>65</v>
      </c>
      <c r="AR50" s="159" t="s">
        <v>65</v>
      </c>
      <c r="AS50" s="177" t="s">
        <v>64</v>
      </c>
      <c r="AT50" s="177" t="s">
        <v>65</v>
      </c>
      <c r="AU50" s="177" t="s">
        <v>64</v>
      </c>
      <c r="AV50" s="177" t="s">
        <v>65</v>
      </c>
      <c r="AW50" s="177" t="s">
        <v>65</v>
      </c>
      <c r="AX50" s="159" t="s">
        <v>65</v>
      </c>
      <c r="AY50" s="160" t="s">
        <v>65</v>
      </c>
      <c r="AZ50" s="177" t="s">
        <v>65</v>
      </c>
      <c r="BA50" s="177" t="s">
        <v>65</v>
      </c>
      <c r="BB50" s="177" t="s">
        <v>65</v>
      </c>
      <c r="BC50" s="159" t="s">
        <v>65</v>
      </c>
      <c r="BD50" s="177" t="s">
        <v>65</v>
      </c>
      <c r="BE50" s="177" t="s">
        <v>65</v>
      </c>
      <c r="BF50" s="177" t="s">
        <v>65</v>
      </c>
      <c r="BG50" s="177" t="s">
        <v>64</v>
      </c>
      <c r="BH50" s="177" t="s">
        <v>65</v>
      </c>
    </row>
    <row r="51" spans="1:60" ht="14.4" x14ac:dyDescent="0.3">
      <c r="A51" s="373"/>
      <c r="B51" s="323">
        <f>ROW()</f>
        <v>51</v>
      </c>
      <c r="C51" s="323">
        <f>COUNTIFS(D$6:D51,D51)</f>
        <v>2</v>
      </c>
      <c r="D51" s="123" t="str">
        <f>IF(api_version=2,"companyStatus.status","CompanyStatus @Code")</f>
        <v>companyStatus.status</v>
      </c>
      <c r="F51" s="177" t="s">
        <v>64</v>
      </c>
      <c r="G51" s="177" t="s">
        <v>64</v>
      </c>
      <c r="H51" s="177" t="s">
        <v>64</v>
      </c>
      <c r="I51" s="177" t="s">
        <v>64</v>
      </c>
      <c r="J51" s="159" t="s">
        <v>64</v>
      </c>
      <c r="K51" s="160" t="s">
        <v>64</v>
      </c>
      <c r="L51" s="177" t="s">
        <v>64</v>
      </c>
      <c r="M51" s="159" t="s">
        <v>64</v>
      </c>
      <c r="N51" s="160" t="str">
        <f>IF(api_version=2,"Yes","No")</f>
        <v>Yes</v>
      </c>
      <c r="O51" s="177" t="s">
        <v>64</v>
      </c>
      <c r="P51" s="159" t="s">
        <v>64</v>
      </c>
      <c r="Q51" s="161" t="s">
        <v>64</v>
      </c>
      <c r="R51" s="161" t="s">
        <v>64</v>
      </c>
      <c r="S51" s="159" t="s">
        <v>64</v>
      </c>
      <c r="T51" s="160" t="s">
        <v>64</v>
      </c>
      <c r="U51" s="159" t="s">
        <v>64</v>
      </c>
      <c r="V51" s="160" t="s">
        <v>64</v>
      </c>
      <c r="W51" s="177" t="s">
        <v>64</v>
      </c>
      <c r="X51" s="177" t="s">
        <v>64</v>
      </c>
      <c r="Y51" s="177" t="s">
        <v>64</v>
      </c>
      <c r="Z51" s="177" t="s">
        <v>64</v>
      </c>
      <c r="AA51" s="177" t="s">
        <v>64</v>
      </c>
      <c r="AB51" s="177" t="s">
        <v>64</v>
      </c>
      <c r="AC51" s="177" t="s">
        <v>64</v>
      </c>
      <c r="AD51" s="177" t="s">
        <v>64</v>
      </c>
      <c r="AE51" s="177" t="s">
        <v>64</v>
      </c>
      <c r="AF51" s="177" t="s">
        <v>64</v>
      </c>
      <c r="AG51" s="177" t="s">
        <v>64</v>
      </c>
      <c r="AH51" s="177" t="s">
        <v>64</v>
      </c>
      <c r="AI51" s="177" t="s">
        <v>64</v>
      </c>
      <c r="AJ51" s="177" t="s">
        <v>64</v>
      </c>
      <c r="AK51" s="177" t="s">
        <v>64</v>
      </c>
      <c r="AL51" s="177" t="str">
        <f t="shared" si="27"/>
        <v>Yes</v>
      </c>
      <c r="AM51" s="177" t="s">
        <v>64</v>
      </c>
      <c r="AN51" s="177" t="s">
        <v>64</v>
      </c>
      <c r="AO51" s="177" t="s">
        <v>64</v>
      </c>
      <c r="AP51" s="159" t="str">
        <f>AI51</f>
        <v>Yes</v>
      </c>
      <c r="AQ51" s="159" t="s">
        <v>65</v>
      </c>
      <c r="AR51" s="159" t="s">
        <v>64</v>
      </c>
      <c r="AS51" s="177" t="s">
        <v>64</v>
      </c>
      <c r="AT51" s="177" t="s">
        <v>64</v>
      </c>
      <c r="AU51" s="177" t="s">
        <v>64</v>
      </c>
      <c r="AV51" s="177" t="s">
        <v>64</v>
      </c>
      <c r="AW51" s="177" t="s">
        <v>64</v>
      </c>
      <c r="AX51" s="159" t="s">
        <v>64</v>
      </c>
      <c r="AY51" s="160" t="s">
        <v>64</v>
      </c>
      <c r="AZ51" s="177" t="s">
        <v>64</v>
      </c>
      <c r="BA51" s="177" t="s">
        <v>64</v>
      </c>
      <c r="BB51" s="177" t="s">
        <v>64</v>
      </c>
      <c r="BC51" s="159" t="s">
        <v>64</v>
      </c>
      <c r="BD51" s="177" t="s">
        <v>64</v>
      </c>
      <c r="BE51" s="177" t="s">
        <v>64</v>
      </c>
      <c r="BF51" s="177" t="s">
        <v>64</v>
      </c>
      <c r="BG51" s="177" t="s">
        <v>64</v>
      </c>
      <c r="BH51" s="177" t="s">
        <v>64</v>
      </c>
    </row>
    <row r="52" spans="1:60" ht="14.4" x14ac:dyDescent="0.3">
      <c r="A52" s="373"/>
      <c r="B52" s="323">
        <f>ROW()</f>
        <v>52</v>
      </c>
      <c r="C52" s="323">
        <f>COUNTIFS(D$6:D52,D52)</f>
        <v>2</v>
      </c>
      <c r="D52" s="123" t="str">
        <f>IF(api_version=2,"companyStatus.providerStatus","-")</f>
        <v>companyStatus.providerStatus</v>
      </c>
      <c r="F52" s="177" t="str">
        <f>IF(api_version=2,"Yes","No")</f>
        <v>Yes</v>
      </c>
      <c r="G52" s="177" t="str">
        <f t="shared" ref="G52:L53" si="33">IF(api_version=2,"No","No")</f>
        <v>No</v>
      </c>
      <c r="H52" s="177" t="str">
        <f t="shared" si="33"/>
        <v>No</v>
      </c>
      <c r="I52" s="177" t="str">
        <f>IF(api_version=2,"Yes","No")</f>
        <v>Yes</v>
      </c>
      <c r="J52" s="159" t="str">
        <f t="shared" ref="J52:K53" si="34">IF(api_version=2,"No","No")</f>
        <v>No</v>
      </c>
      <c r="K52" s="160" t="str">
        <f t="shared" si="34"/>
        <v>No</v>
      </c>
      <c r="L52" s="177" t="str">
        <f t="shared" si="33"/>
        <v>No</v>
      </c>
      <c r="M52" s="159" t="str">
        <f>IF(api_version=2,"tbc","-")</f>
        <v>tbc</v>
      </c>
      <c r="N52" s="160" t="str">
        <f>IF(api_version=2,"tbc","-")</f>
        <v>tbc</v>
      </c>
      <c r="O52" s="177" t="str">
        <f t="shared" ref="O52:T53" si="35">IF(api_version=2,"No","No")</f>
        <v>No</v>
      </c>
      <c r="P52" s="159" t="str">
        <f t="shared" si="35"/>
        <v>No</v>
      </c>
      <c r="Q52" s="161" t="str">
        <f t="shared" si="35"/>
        <v>No</v>
      </c>
      <c r="R52" s="161" t="str">
        <f t="shared" si="35"/>
        <v>No</v>
      </c>
      <c r="S52" s="159" t="str">
        <f t="shared" si="35"/>
        <v>No</v>
      </c>
      <c r="T52" s="160" t="str">
        <f t="shared" si="35"/>
        <v>No</v>
      </c>
      <c r="U52" s="159" t="str">
        <f>IF(api_version=2,"Yes","No")</f>
        <v>Yes</v>
      </c>
      <c r="V52" s="160" t="str">
        <f>IF(api_version=2,"tbc","-")</f>
        <v>tbc</v>
      </c>
      <c r="W52" s="177" t="str">
        <f t="shared" ref="W52:BG53" si="36">IF(api_version=2,"No","No")</f>
        <v>No</v>
      </c>
      <c r="X52" s="177" t="str">
        <f t="shared" si="36"/>
        <v>No</v>
      </c>
      <c r="Y52" s="177" t="str">
        <f t="shared" si="36"/>
        <v>No</v>
      </c>
      <c r="Z52" s="177" t="str">
        <f t="shared" si="36"/>
        <v>No</v>
      </c>
      <c r="AA52" s="177" t="str">
        <f t="shared" si="36"/>
        <v>No</v>
      </c>
      <c r="AB52" s="177" t="str">
        <f t="shared" si="36"/>
        <v>No</v>
      </c>
      <c r="AC52" s="177" t="str">
        <f t="shared" si="36"/>
        <v>No</v>
      </c>
      <c r="AD52" s="177" t="str">
        <f t="shared" si="36"/>
        <v>No</v>
      </c>
      <c r="AE52" s="177" t="str">
        <f t="shared" si="36"/>
        <v>No</v>
      </c>
      <c r="AF52" s="177" t="str">
        <f t="shared" si="36"/>
        <v>No</v>
      </c>
      <c r="AG52" s="177" t="str">
        <f t="shared" si="36"/>
        <v>No</v>
      </c>
      <c r="AH52" s="177" t="str">
        <f t="shared" si="36"/>
        <v>No</v>
      </c>
      <c r="AI52" s="177" t="str">
        <f t="shared" si="36"/>
        <v>No</v>
      </c>
      <c r="AJ52" s="177" t="str">
        <f t="shared" si="36"/>
        <v>No</v>
      </c>
      <c r="AK52" s="177" t="str">
        <f t="shared" si="36"/>
        <v>No</v>
      </c>
      <c r="AL52" s="177" t="str">
        <f t="shared" si="27"/>
        <v>No</v>
      </c>
      <c r="AM52" s="177" t="str">
        <f t="shared" si="36"/>
        <v>No</v>
      </c>
      <c r="AN52" s="177" t="str">
        <f t="shared" si="36"/>
        <v>No</v>
      </c>
      <c r="AO52" s="177" t="str">
        <f t="shared" si="36"/>
        <v>No</v>
      </c>
      <c r="AP52" s="177" t="str">
        <f t="shared" si="36"/>
        <v>No</v>
      </c>
      <c r="AQ52" s="177" t="str">
        <f t="shared" si="36"/>
        <v>No</v>
      </c>
      <c r="AR52" s="177" t="str">
        <f t="shared" si="36"/>
        <v>No</v>
      </c>
      <c r="AS52" s="177" t="str">
        <f t="shared" si="36"/>
        <v>No</v>
      </c>
      <c r="AT52" s="177" t="str">
        <f t="shared" si="36"/>
        <v>No</v>
      </c>
      <c r="AU52" s="177" t="str">
        <f t="shared" si="36"/>
        <v>No</v>
      </c>
      <c r="AV52" s="177" t="str">
        <f t="shared" si="36"/>
        <v>No</v>
      </c>
      <c r="AW52" s="177" t="str">
        <f t="shared" si="36"/>
        <v>No</v>
      </c>
      <c r="AX52" s="159" t="str">
        <f t="shared" si="36"/>
        <v>No</v>
      </c>
      <c r="AY52" s="160" t="str">
        <f t="shared" si="36"/>
        <v>No</v>
      </c>
      <c r="AZ52" s="177" t="str">
        <f t="shared" si="36"/>
        <v>No</v>
      </c>
      <c r="BA52" s="177" t="str">
        <f t="shared" si="36"/>
        <v>No</v>
      </c>
      <c r="BB52" s="177" t="str">
        <f t="shared" si="36"/>
        <v>No</v>
      </c>
      <c r="BC52" s="159" t="str">
        <f t="shared" si="36"/>
        <v>No</v>
      </c>
      <c r="BD52" s="177" t="str">
        <f t="shared" si="36"/>
        <v>No</v>
      </c>
      <c r="BE52" s="177" t="str">
        <f t="shared" si="36"/>
        <v>No</v>
      </c>
      <c r="BF52" s="177" t="str">
        <f t="shared" si="36"/>
        <v>No</v>
      </c>
      <c r="BG52" s="177" t="str">
        <f t="shared" si="36"/>
        <v>No</v>
      </c>
      <c r="BH52" s="177" t="s">
        <v>65</v>
      </c>
    </row>
    <row r="53" spans="1:60" ht="14.4" x14ac:dyDescent="0.3">
      <c r="A53" s="373"/>
      <c r="B53" s="323">
        <f>ROW()</f>
        <v>53</v>
      </c>
      <c r="C53" s="323">
        <f>COUNTIFS(D$6:D53,D53)</f>
        <v>1</v>
      </c>
      <c r="D53" s="123" t="str">
        <f>IF(api_version=2,"companyStatus.providerCode","-")</f>
        <v>companyStatus.providerCode</v>
      </c>
      <c r="F53" s="177" t="str">
        <f>IF(api_version=2,"Yes","No")</f>
        <v>Yes</v>
      </c>
      <c r="G53" s="177" t="str">
        <f t="shared" si="33"/>
        <v>No</v>
      </c>
      <c r="H53" s="177" t="str">
        <f t="shared" si="33"/>
        <v>No</v>
      </c>
      <c r="I53" s="177" t="str">
        <f>IF(api_version=2,"No","No")</f>
        <v>No</v>
      </c>
      <c r="J53" s="159" t="str">
        <f t="shared" si="34"/>
        <v>No</v>
      </c>
      <c r="K53" s="160" t="str">
        <f t="shared" si="34"/>
        <v>No</v>
      </c>
      <c r="L53" s="177" t="str">
        <f t="shared" si="33"/>
        <v>No</v>
      </c>
      <c r="M53" s="159" t="str">
        <f>IF(api_version=2,"tbc","No")</f>
        <v>tbc</v>
      </c>
      <c r="N53" s="160" t="str">
        <f>IF(api_version=2,"tbc","No")</f>
        <v>tbc</v>
      </c>
      <c r="O53" s="177" t="str">
        <f t="shared" si="35"/>
        <v>No</v>
      </c>
      <c r="P53" s="159" t="str">
        <f t="shared" si="35"/>
        <v>No</v>
      </c>
      <c r="Q53" s="161" t="str">
        <f t="shared" si="35"/>
        <v>No</v>
      </c>
      <c r="R53" s="161" t="str">
        <f t="shared" si="35"/>
        <v>No</v>
      </c>
      <c r="S53" s="159" t="str">
        <f t="shared" si="35"/>
        <v>No</v>
      </c>
      <c r="T53" s="160" t="str">
        <f t="shared" si="35"/>
        <v>No</v>
      </c>
      <c r="U53" s="159" t="str">
        <f>IF(api_version=2,"No","No")</f>
        <v>No</v>
      </c>
      <c r="V53" s="160" t="str">
        <f>IF(api_version=2,"tbc","No")</f>
        <v>tbc</v>
      </c>
      <c r="W53" s="177" t="str">
        <f t="shared" si="36"/>
        <v>No</v>
      </c>
      <c r="X53" s="177" t="str">
        <f t="shared" si="36"/>
        <v>No</v>
      </c>
      <c r="Y53" s="177" t="str">
        <f t="shared" si="36"/>
        <v>No</v>
      </c>
      <c r="Z53" s="177" t="str">
        <f t="shared" si="36"/>
        <v>No</v>
      </c>
      <c r="AA53" s="177" t="str">
        <f t="shared" si="36"/>
        <v>No</v>
      </c>
      <c r="AB53" s="177" t="str">
        <f t="shared" si="36"/>
        <v>No</v>
      </c>
      <c r="AC53" s="177" t="str">
        <f t="shared" si="36"/>
        <v>No</v>
      </c>
      <c r="AD53" s="177" t="str">
        <f t="shared" si="36"/>
        <v>No</v>
      </c>
      <c r="AE53" s="177" t="str">
        <f t="shared" si="36"/>
        <v>No</v>
      </c>
      <c r="AF53" s="177" t="str">
        <f t="shared" si="36"/>
        <v>No</v>
      </c>
      <c r="AG53" s="177" t="str">
        <f t="shared" si="36"/>
        <v>No</v>
      </c>
      <c r="AH53" s="177" t="str">
        <f t="shared" si="36"/>
        <v>No</v>
      </c>
      <c r="AI53" s="177" t="str">
        <f t="shared" si="36"/>
        <v>No</v>
      </c>
      <c r="AJ53" s="177" t="str">
        <f t="shared" si="36"/>
        <v>No</v>
      </c>
      <c r="AK53" s="177" t="str">
        <f t="shared" si="36"/>
        <v>No</v>
      </c>
      <c r="AL53" s="177" t="str">
        <f t="shared" si="27"/>
        <v>No</v>
      </c>
      <c r="AM53" s="177" t="str">
        <f t="shared" si="36"/>
        <v>No</v>
      </c>
      <c r="AN53" s="177" t="str">
        <f t="shared" si="36"/>
        <v>No</v>
      </c>
      <c r="AO53" s="177" t="str">
        <f t="shared" si="36"/>
        <v>No</v>
      </c>
      <c r="AP53" s="177" t="str">
        <f t="shared" si="36"/>
        <v>No</v>
      </c>
      <c r="AQ53" s="177" t="str">
        <f t="shared" si="36"/>
        <v>No</v>
      </c>
      <c r="AR53" s="177" t="str">
        <f t="shared" si="36"/>
        <v>No</v>
      </c>
      <c r="AS53" s="177" t="str">
        <f t="shared" si="36"/>
        <v>No</v>
      </c>
      <c r="AT53" s="177" t="str">
        <f t="shared" si="36"/>
        <v>No</v>
      </c>
      <c r="AU53" s="177" t="str">
        <f t="shared" si="36"/>
        <v>No</v>
      </c>
      <c r="AV53" s="177" t="str">
        <f t="shared" si="36"/>
        <v>No</v>
      </c>
      <c r="AW53" s="177" t="str">
        <f t="shared" si="36"/>
        <v>No</v>
      </c>
      <c r="AX53" s="159" t="str">
        <f t="shared" si="36"/>
        <v>No</v>
      </c>
      <c r="AY53" s="160" t="str">
        <f t="shared" si="36"/>
        <v>No</v>
      </c>
      <c r="AZ53" s="177" t="str">
        <f t="shared" si="36"/>
        <v>No</v>
      </c>
      <c r="BA53" s="177" t="str">
        <f t="shared" si="36"/>
        <v>No</v>
      </c>
      <c r="BB53" s="177" t="str">
        <f t="shared" si="36"/>
        <v>No</v>
      </c>
      <c r="BC53" s="159" t="str">
        <f t="shared" si="36"/>
        <v>No</v>
      </c>
      <c r="BD53" s="177" t="str">
        <f t="shared" si="36"/>
        <v>No</v>
      </c>
      <c r="BE53" s="177" t="str">
        <f t="shared" si="36"/>
        <v>No</v>
      </c>
      <c r="BF53" s="177" t="str">
        <f t="shared" si="36"/>
        <v>No</v>
      </c>
      <c r="BG53" s="177" t="str">
        <f t="shared" si="36"/>
        <v>No</v>
      </c>
      <c r="BH53" s="177" t="s">
        <v>64</v>
      </c>
    </row>
    <row r="54" spans="1:60" ht="14.4" x14ac:dyDescent="0.3">
      <c r="A54" s="373"/>
      <c r="B54" s="323">
        <f>ROW()</f>
        <v>54</v>
      </c>
      <c r="C54" s="323">
        <f>COUNTIFS(D$6:D54,D54)</f>
        <v>2</v>
      </c>
      <c r="D54" s="123" t="str">
        <f>IF(api_version=2,"companyStatus.isActive","-")</f>
        <v>companyStatus.isActive</v>
      </c>
      <c r="F54" s="204" t="str">
        <f>IF(api_version=2,"No","-")</f>
        <v>No</v>
      </c>
      <c r="G54" s="204" t="str">
        <f>IF(api_version=2,"No","-")</f>
        <v>No</v>
      </c>
      <c r="H54" s="204" t="str">
        <f>IF(api_version=2,"No","-")</f>
        <v>No</v>
      </c>
      <c r="I54" s="204" t="str">
        <f>IF(api_version=2,"Yes","-")</f>
        <v>Yes</v>
      </c>
      <c r="J54" s="18" t="str">
        <f t="shared" ref="J54:K54" si="37">IF(api_version=2,"No","-")</f>
        <v>No</v>
      </c>
      <c r="K54" s="15" t="str">
        <f t="shared" si="37"/>
        <v>No</v>
      </c>
      <c r="L54" s="204" t="str">
        <f t="shared" ref="L54:AO54" si="38">IF(api_version=2,"No","-")</f>
        <v>No</v>
      </c>
      <c r="M54" s="18" t="str">
        <f t="shared" si="38"/>
        <v>No</v>
      </c>
      <c r="N54" s="15" t="str">
        <f t="shared" si="38"/>
        <v>No</v>
      </c>
      <c r="O54" s="204" t="str">
        <f t="shared" si="38"/>
        <v>No</v>
      </c>
      <c r="P54" s="18" t="str">
        <f t="shared" si="38"/>
        <v>No</v>
      </c>
      <c r="Q54" s="21" t="str">
        <f t="shared" si="38"/>
        <v>No</v>
      </c>
      <c r="R54" s="21" t="str">
        <f t="shared" si="38"/>
        <v>No</v>
      </c>
      <c r="S54" s="18" t="str">
        <f t="shared" si="38"/>
        <v>No</v>
      </c>
      <c r="T54" s="15" t="str">
        <f t="shared" si="38"/>
        <v>No</v>
      </c>
      <c r="U54" s="18" t="str">
        <f t="shared" si="38"/>
        <v>No</v>
      </c>
      <c r="V54" s="15" t="str">
        <f t="shared" si="38"/>
        <v>No</v>
      </c>
      <c r="W54" s="204" t="str">
        <f t="shared" si="38"/>
        <v>No</v>
      </c>
      <c r="X54" s="204" t="str">
        <f t="shared" si="38"/>
        <v>No</v>
      </c>
      <c r="Y54" s="204" t="str">
        <f t="shared" si="38"/>
        <v>No</v>
      </c>
      <c r="Z54" s="204" t="str">
        <f t="shared" si="38"/>
        <v>No</v>
      </c>
      <c r="AA54" s="204" t="str">
        <f t="shared" si="38"/>
        <v>No</v>
      </c>
      <c r="AB54" s="204" t="str">
        <f t="shared" si="38"/>
        <v>No</v>
      </c>
      <c r="AC54" s="204" t="str">
        <f t="shared" si="38"/>
        <v>No</v>
      </c>
      <c r="AD54" s="204" t="str">
        <f t="shared" si="38"/>
        <v>No</v>
      </c>
      <c r="AE54" s="204" t="str">
        <f t="shared" si="38"/>
        <v>No</v>
      </c>
      <c r="AF54" s="204" t="str">
        <f t="shared" si="38"/>
        <v>No</v>
      </c>
      <c r="AG54" s="204" t="str">
        <f t="shared" si="38"/>
        <v>No</v>
      </c>
      <c r="AH54" s="204" t="str">
        <f t="shared" si="38"/>
        <v>No</v>
      </c>
      <c r="AI54" s="204" t="str">
        <f t="shared" si="38"/>
        <v>No</v>
      </c>
      <c r="AJ54" s="204" t="str">
        <f t="shared" si="38"/>
        <v>No</v>
      </c>
      <c r="AK54" s="204" t="str">
        <f t="shared" si="38"/>
        <v>No</v>
      </c>
      <c r="AL54" s="177" t="str">
        <f t="shared" si="27"/>
        <v>No</v>
      </c>
      <c r="AM54" s="204" t="str">
        <f t="shared" si="38"/>
        <v>No</v>
      </c>
      <c r="AN54" s="204" t="str">
        <f t="shared" si="38"/>
        <v>No</v>
      </c>
      <c r="AO54" s="204" t="str">
        <f t="shared" si="38"/>
        <v>No</v>
      </c>
      <c r="AP54" s="204" t="str">
        <f t="shared" ref="AP54:BG54" si="39">IF(api_version=2,"No","-")</f>
        <v>No</v>
      </c>
      <c r="AQ54" s="204" t="str">
        <f t="shared" si="39"/>
        <v>No</v>
      </c>
      <c r="AR54" s="204" t="str">
        <f t="shared" si="39"/>
        <v>No</v>
      </c>
      <c r="AS54" s="204" t="str">
        <f t="shared" si="39"/>
        <v>No</v>
      </c>
      <c r="AT54" s="204" t="str">
        <f t="shared" si="39"/>
        <v>No</v>
      </c>
      <c r="AU54" s="204" t="str">
        <f t="shared" si="39"/>
        <v>No</v>
      </c>
      <c r="AV54" s="204" t="str">
        <f t="shared" si="39"/>
        <v>No</v>
      </c>
      <c r="AW54" s="204" t="str">
        <f t="shared" si="39"/>
        <v>No</v>
      </c>
      <c r="AX54" s="18" t="str">
        <f t="shared" si="39"/>
        <v>No</v>
      </c>
      <c r="AY54" s="15" t="str">
        <f t="shared" si="39"/>
        <v>No</v>
      </c>
      <c r="AZ54" s="204" t="str">
        <f t="shared" si="39"/>
        <v>No</v>
      </c>
      <c r="BA54" s="204" t="str">
        <f t="shared" si="39"/>
        <v>No</v>
      </c>
      <c r="BB54" s="204" t="str">
        <f t="shared" si="39"/>
        <v>No</v>
      </c>
      <c r="BC54" s="204" t="str">
        <f t="shared" si="39"/>
        <v>No</v>
      </c>
      <c r="BD54" s="204" t="str">
        <f t="shared" si="39"/>
        <v>No</v>
      </c>
      <c r="BE54" s="204" t="str">
        <f t="shared" si="39"/>
        <v>No</v>
      </c>
      <c r="BF54" s="204" t="str">
        <f t="shared" si="39"/>
        <v>No</v>
      </c>
      <c r="BG54" s="204" t="str">
        <f t="shared" si="39"/>
        <v>No</v>
      </c>
      <c r="BH54" s="177" t="s">
        <v>65</v>
      </c>
    </row>
    <row r="55" spans="1:60" ht="14.4" x14ac:dyDescent="0.3">
      <c r="A55" s="373"/>
      <c r="B55" s="323">
        <f>ROW()</f>
        <v>55</v>
      </c>
      <c r="C55" s="323">
        <f>COUNTIFS(D$6:D55,D55)</f>
        <v>2</v>
      </c>
      <c r="D55" s="123" t="str">
        <f>IF(api_version=2,"companyStatus.description","CompanyStatus")</f>
        <v>companyStatus.description</v>
      </c>
      <c r="F55" s="177" t="str">
        <f>F51</f>
        <v>Yes</v>
      </c>
      <c r="G55" s="177" t="str">
        <f>G51</f>
        <v>Yes</v>
      </c>
      <c r="H55" s="177" t="str">
        <f>H51</f>
        <v>Yes</v>
      </c>
      <c r="I55" s="177" t="str">
        <f>I51</f>
        <v>Yes</v>
      </c>
      <c r="J55" s="159" t="str">
        <f>J51</f>
        <v>Yes</v>
      </c>
      <c r="K55" s="160" t="s">
        <v>64</v>
      </c>
      <c r="L55" s="177" t="str">
        <f>L51</f>
        <v>Yes</v>
      </c>
      <c r="M55" s="159" t="str">
        <f>M51</f>
        <v>Yes</v>
      </c>
      <c r="N55" s="160" t="str">
        <f>IF(api_version=2,"Yes","No")</f>
        <v>Yes</v>
      </c>
      <c r="O55" s="177" t="str">
        <f t="shared" ref="O55:W55" si="40">O51</f>
        <v>Yes</v>
      </c>
      <c r="P55" s="159" t="str">
        <f t="shared" si="40"/>
        <v>Yes</v>
      </c>
      <c r="Q55" s="161" t="str">
        <f t="shared" si="40"/>
        <v>Yes</v>
      </c>
      <c r="R55" s="161" t="str">
        <f t="shared" si="40"/>
        <v>Yes</v>
      </c>
      <c r="S55" s="159" t="str">
        <f t="shared" si="40"/>
        <v>Yes</v>
      </c>
      <c r="T55" s="160" t="str">
        <f t="shared" si="40"/>
        <v>Yes</v>
      </c>
      <c r="U55" s="159" t="str">
        <f t="shared" si="40"/>
        <v>Yes</v>
      </c>
      <c r="V55" s="160" t="str">
        <f t="shared" si="40"/>
        <v>Yes</v>
      </c>
      <c r="W55" s="177" t="str">
        <f t="shared" si="40"/>
        <v>Yes</v>
      </c>
      <c r="X55" s="177" t="s">
        <v>64</v>
      </c>
      <c r="Y55" s="177" t="str">
        <f>Y51</f>
        <v>Yes</v>
      </c>
      <c r="Z55" s="177" t="str">
        <f>Z51</f>
        <v>Yes</v>
      </c>
      <c r="AA55" s="177" t="str">
        <f>AA51</f>
        <v>Yes</v>
      </c>
      <c r="AB55" s="177" t="str">
        <f>AB51</f>
        <v>Yes</v>
      </c>
      <c r="AC55" s="177" t="str">
        <f>AB55</f>
        <v>Yes</v>
      </c>
      <c r="AD55" s="177" t="str">
        <f t="shared" ref="AD55:AK55" si="41">AD51</f>
        <v>Yes</v>
      </c>
      <c r="AE55" s="177" t="str">
        <f t="shared" si="41"/>
        <v>Yes</v>
      </c>
      <c r="AF55" s="177" t="str">
        <f t="shared" si="41"/>
        <v>Yes</v>
      </c>
      <c r="AG55" s="177" t="str">
        <f t="shared" si="41"/>
        <v>Yes</v>
      </c>
      <c r="AH55" s="177" t="str">
        <f t="shared" si="41"/>
        <v>Yes</v>
      </c>
      <c r="AI55" s="177" t="str">
        <f t="shared" si="41"/>
        <v>Yes</v>
      </c>
      <c r="AJ55" s="177" t="str">
        <f t="shared" si="41"/>
        <v>Yes</v>
      </c>
      <c r="AK55" s="177" t="str">
        <f t="shared" si="41"/>
        <v>Yes</v>
      </c>
      <c r="AL55" s="177" t="str">
        <f t="shared" si="27"/>
        <v>Yes</v>
      </c>
      <c r="AM55" s="177" t="s">
        <v>64</v>
      </c>
      <c r="AN55" s="177" t="str">
        <f>AN51</f>
        <v>Yes</v>
      </c>
      <c r="AO55" s="177" t="str">
        <f>AO51</f>
        <v>Yes</v>
      </c>
      <c r="AP55" s="177" t="str">
        <f>AP51</f>
        <v>Yes</v>
      </c>
      <c r="AQ55" s="177" t="str">
        <f>AQ51</f>
        <v>No</v>
      </c>
      <c r="AR55" s="177" t="s">
        <v>64</v>
      </c>
      <c r="AS55" s="177" t="str">
        <f t="shared" ref="AS55:BG55" si="42">AS51</f>
        <v>Yes</v>
      </c>
      <c r="AT55" s="177" t="str">
        <f t="shared" si="42"/>
        <v>Yes</v>
      </c>
      <c r="AU55" s="177" t="str">
        <f t="shared" si="42"/>
        <v>Yes</v>
      </c>
      <c r="AV55" s="177" t="str">
        <f t="shared" si="42"/>
        <v>Yes</v>
      </c>
      <c r="AW55" s="177" t="str">
        <f t="shared" si="42"/>
        <v>Yes</v>
      </c>
      <c r="AX55" s="159" t="str">
        <f t="shared" si="42"/>
        <v>Yes</v>
      </c>
      <c r="AY55" s="160" t="str">
        <f t="shared" si="42"/>
        <v>Yes</v>
      </c>
      <c r="AZ55" s="177" t="str">
        <f t="shared" si="42"/>
        <v>Yes</v>
      </c>
      <c r="BA55" s="177" t="str">
        <f t="shared" si="42"/>
        <v>Yes</v>
      </c>
      <c r="BB55" s="177" t="str">
        <f t="shared" si="42"/>
        <v>Yes</v>
      </c>
      <c r="BC55" s="177" t="str">
        <f t="shared" si="42"/>
        <v>Yes</v>
      </c>
      <c r="BD55" s="177" t="str">
        <f t="shared" si="42"/>
        <v>Yes</v>
      </c>
      <c r="BE55" s="177" t="str">
        <f t="shared" si="42"/>
        <v>Yes</v>
      </c>
      <c r="BF55" s="177" t="str">
        <f t="shared" si="42"/>
        <v>Yes</v>
      </c>
      <c r="BG55" s="177" t="str">
        <f t="shared" si="42"/>
        <v>Yes</v>
      </c>
      <c r="BH55" s="177" t="s">
        <v>64</v>
      </c>
    </row>
    <row r="56" spans="1:60" ht="14.4" x14ac:dyDescent="0.3">
      <c r="A56" s="373"/>
      <c r="B56" s="323">
        <f>ROW()</f>
        <v>56</v>
      </c>
      <c r="C56" s="323">
        <f>COUNTIFS(D$6:D56,D56)</f>
        <v>1</v>
      </c>
      <c r="D56" s="123" t="str">
        <f>IF(api_version=2,"principalActivity.code","PrincipalActivity/ActivityCode")</f>
        <v>principalActivity.code</v>
      </c>
      <c r="F56" s="177" t="s">
        <v>64</v>
      </c>
      <c r="G56" s="177" t="s">
        <v>64</v>
      </c>
      <c r="H56" s="177" t="s">
        <v>65</v>
      </c>
      <c r="I56" s="177" t="s">
        <v>64</v>
      </c>
      <c r="J56" s="159" t="s">
        <v>64</v>
      </c>
      <c r="K56" s="160" t="s">
        <v>64</v>
      </c>
      <c r="L56" s="177" t="s">
        <v>65</v>
      </c>
      <c r="M56" s="159" t="s">
        <v>65</v>
      </c>
      <c r="N56" s="160" t="s">
        <v>65</v>
      </c>
      <c r="O56" s="177" t="s">
        <v>64</v>
      </c>
      <c r="P56" s="159" t="s">
        <v>64</v>
      </c>
      <c r="Q56" s="161" t="s">
        <v>64</v>
      </c>
      <c r="R56" s="161" t="s">
        <v>64</v>
      </c>
      <c r="S56" s="159" t="s">
        <v>65</v>
      </c>
      <c r="T56" s="160" t="s">
        <v>64</v>
      </c>
      <c r="U56" s="159" t="s">
        <v>65</v>
      </c>
      <c r="V56" s="160" t="s">
        <v>64</v>
      </c>
      <c r="W56" s="177" t="s">
        <v>65</v>
      </c>
      <c r="X56" s="177" t="s">
        <v>64</v>
      </c>
      <c r="Y56" s="177" t="s">
        <v>64</v>
      </c>
      <c r="Z56" s="177" t="s">
        <v>65</v>
      </c>
      <c r="AA56" s="177" t="s">
        <v>65</v>
      </c>
      <c r="AB56" s="177" t="s">
        <v>64</v>
      </c>
      <c r="AC56" s="177" t="s">
        <v>64</v>
      </c>
      <c r="AD56" s="177" t="s">
        <v>64</v>
      </c>
      <c r="AE56" s="177" t="s">
        <v>65</v>
      </c>
      <c r="AF56" s="177" t="s">
        <v>64</v>
      </c>
      <c r="AG56" s="177" t="s">
        <v>65</v>
      </c>
      <c r="AH56" s="177" t="s">
        <v>64</v>
      </c>
      <c r="AI56" s="177" t="s">
        <v>64</v>
      </c>
      <c r="AJ56" s="177" t="s">
        <v>64</v>
      </c>
      <c r="AK56" s="177" t="s">
        <v>65</v>
      </c>
      <c r="AL56" s="177" t="str">
        <f t="shared" si="27"/>
        <v>No</v>
      </c>
      <c r="AM56" s="177" t="s">
        <v>65</v>
      </c>
      <c r="AN56" s="177" t="s">
        <v>64</v>
      </c>
      <c r="AO56" s="177" t="s">
        <v>64</v>
      </c>
      <c r="AP56" s="159" t="str">
        <f>AI56</f>
        <v>Yes</v>
      </c>
      <c r="AQ56" s="159" t="s">
        <v>64</v>
      </c>
      <c r="AR56" s="159" t="s">
        <v>64</v>
      </c>
      <c r="AS56" s="177" t="s">
        <v>64</v>
      </c>
      <c r="AT56" s="177" t="s">
        <v>64</v>
      </c>
      <c r="AU56" s="177" t="s">
        <v>64</v>
      </c>
      <c r="AV56" s="177" t="s">
        <v>65</v>
      </c>
      <c r="AW56" s="177" t="s">
        <v>64</v>
      </c>
      <c r="AX56" s="159" t="s">
        <v>64</v>
      </c>
      <c r="AY56" s="160" t="s">
        <v>64</v>
      </c>
      <c r="AZ56" s="177" t="s">
        <v>65</v>
      </c>
      <c r="BA56" s="177" t="s">
        <v>64</v>
      </c>
      <c r="BB56" s="177" t="s">
        <v>65</v>
      </c>
      <c r="BC56" s="159" t="s">
        <v>64</v>
      </c>
      <c r="BD56" s="177" t="s">
        <v>64</v>
      </c>
      <c r="BE56" s="177" t="s">
        <v>65</v>
      </c>
      <c r="BF56" s="177" t="s">
        <v>65</v>
      </c>
      <c r="BG56" s="177" t="s">
        <v>65</v>
      </c>
      <c r="BH56" s="177" t="s">
        <v>65</v>
      </c>
    </row>
    <row r="57" spans="1:60" ht="14.4" x14ac:dyDescent="0.3">
      <c r="A57" s="373"/>
      <c r="B57" s="323">
        <f>ROW()</f>
        <v>57</v>
      </c>
      <c r="C57" s="323">
        <f>COUNTIFS(D$6:D57,D57)</f>
        <v>1</v>
      </c>
      <c r="D57" s="123" t="str">
        <f>IF(api_version=2,SUBSTITUTE(D15,"main","principal"),"-")</f>
        <v>principalActivity.industrySector</v>
      </c>
      <c r="F57" s="177" t="str">
        <f t="shared" ref="F57:M57" si="43">F15</f>
        <v>No</v>
      </c>
      <c r="G57" s="177" t="str">
        <f t="shared" si="43"/>
        <v>No</v>
      </c>
      <c r="H57" s="177" t="str">
        <f t="shared" si="43"/>
        <v>No</v>
      </c>
      <c r="I57" s="177" t="str">
        <f t="shared" si="43"/>
        <v>No</v>
      </c>
      <c r="J57" s="159" t="str">
        <f t="shared" si="43"/>
        <v>No</v>
      </c>
      <c r="K57" s="160" t="str">
        <f t="shared" si="43"/>
        <v>No</v>
      </c>
      <c r="L57" s="177" t="str">
        <f t="shared" si="43"/>
        <v>No</v>
      </c>
      <c r="M57" s="159" t="str">
        <f t="shared" si="43"/>
        <v>No</v>
      </c>
      <c r="N57" s="160" t="s">
        <v>65</v>
      </c>
      <c r="O57" s="177" t="str">
        <f t="shared" ref="O57:AK57" si="44">O15</f>
        <v>No</v>
      </c>
      <c r="P57" s="159" t="str">
        <f t="shared" si="44"/>
        <v>No</v>
      </c>
      <c r="Q57" s="161" t="str">
        <f t="shared" si="44"/>
        <v>No</v>
      </c>
      <c r="R57" s="161" t="str">
        <f t="shared" si="44"/>
        <v>No</v>
      </c>
      <c r="S57" s="159" t="str">
        <f t="shared" si="44"/>
        <v>No</v>
      </c>
      <c r="T57" s="160" t="str">
        <f t="shared" si="44"/>
        <v>No</v>
      </c>
      <c r="U57" s="159" t="str">
        <f t="shared" si="44"/>
        <v>No</v>
      </c>
      <c r="V57" s="160" t="str">
        <f t="shared" si="44"/>
        <v>No</v>
      </c>
      <c r="W57" s="177" t="str">
        <f t="shared" si="44"/>
        <v>Yes</v>
      </c>
      <c r="X57" s="177" t="str">
        <f t="shared" si="44"/>
        <v>No</v>
      </c>
      <c r="Y57" s="177" t="str">
        <f t="shared" si="44"/>
        <v>No</v>
      </c>
      <c r="Z57" s="177" t="str">
        <f t="shared" si="44"/>
        <v>No</v>
      </c>
      <c r="AA57" s="177" t="str">
        <f t="shared" si="44"/>
        <v>No</v>
      </c>
      <c r="AB57" s="177" t="str">
        <f t="shared" si="44"/>
        <v>No</v>
      </c>
      <c r="AC57" s="177" t="str">
        <f t="shared" si="44"/>
        <v>No</v>
      </c>
      <c r="AD57" s="177" t="str">
        <f t="shared" si="44"/>
        <v>No</v>
      </c>
      <c r="AE57" s="177" t="str">
        <f t="shared" si="44"/>
        <v>No</v>
      </c>
      <c r="AF57" s="177" t="str">
        <f t="shared" si="44"/>
        <v>No</v>
      </c>
      <c r="AG57" s="177" t="str">
        <f t="shared" si="44"/>
        <v>No</v>
      </c>
      <c r="AH57" s="177" t="str">
        <f t="shared" si="44"/>
        <v>No</v>
      </c>
      <c r="AI57" s="177" t="str">
        <f t="shared" si="44"/>
        <v>No</v>
      </c>
      <c r="AJ57" s="177" t="str">
        <f t="shared" si="44"/>
        <v>No</v>
      </c>
      <c r="AK57" s="177" t="str">
        <f t="shared" si="44"/>
        <v>No</v>
      </c>
      <c r="AL57" s="177" t="str">
        <f t="shared" si="27"/>
        <v>No</v>
      </c>
      <c r="AM57" s="177" t="str">
        <f t="shared" ref="AM57:BG57" si="45">AM15</f>
        <v>Yes</v>
      </c>
      <c r="AN57" s="177" t="str">
        <f t="shared" si="45"/>
        <v>No</v>
      </c>
      <c r="AO57" s="177" t="str">
        <f t="shared" si="45"/>
        <v>No</v>
      </c>
      <c r="AP57" s="159" t="str">
        <f t="shared" si="45"/>
        <v>No</v>
      </c>
      <c r="AQ57" s="159" t="str">
        <f t="shared" si="45"/>
        <v>No</v>
      </c>
      <c r="AR57" s="159" t="str">
        <f t="shared" si="45"/>
        <v>No</v>
      </c>
      <c r="AS57" s="177" t="str">
        <f t="shared" si="45"/>
        <v>No</v>
      </c>
      <c r="AT57" s="177" t="str">
        <f t="shared" si="45"/>
        <v>No</v>
      </c>
      <c r="AU57" s="177" t="str">
        <f t="shared" si="45"/>
        <v>No</v>
      </c>
      <c r="AV57" s="177" t="str">
        <f t="shared" si="45"/>
        <v>No</v>
      </c>
      <c r="AW57" s="177" t="str">
        <f t="shared" si="45"/>
        <v>No</v>
      </c>
      <c r="AX57" s="159" t="str">
        <f t="shared" si="45"/>
        <v>Yes</v>
      </c>
      <c r="AY57" s="160" t="str">
        <f t="shared" si="45"/>
        <v>Yes</v>
      </c>
      <c r="AZ57" s="177" t="str">
        <f t="shared" si="45"/>
        <v>No</v>
      </c>
      <c r="BA57" s="177" t="str">
        <f t="shared" si="45"/>
        <v>No</v>
      </c>
      <c r="BB57" s="177" t="str">
        <f t="shared" si="45"/>
        <v>Yes</v>
      </c>
      <c r="BC57" s="159" t="str">
        <f t="shared" si="45"/>
        <v>No</v>
      </c>
      <c r="BD57" s="177" t="str">
        <f t="shared" si="45"/>
        <v>No</v>
      </c>
      <c r="BE57" s="177" t="str">
        <f t="shared" si="45"/>
        <v>No</v>
      </c>
      <c r="BF57" s="177" t="str">
        <f t="shared" si="45"/>
        <v>No</v>
      </c>
      <c r="BG57" s="177" t="str">
        <f t="shared" si="45"/>
        <v>No</v>
      </c>
      <c r="BH57" s="177" t="s">
        <v>65</v>
      </c>
    </row>
    <row r="58" spans="1:60" ht="14.4" x14ac:dyDescent="0.3">
      <c r="A58" s="373"/>
      <c r="B58" s="323">
        <f>ROW()</f>
        <v>58</v>
      </c>
      <c r="C58" s="323">
        <f>COUNTIFS(D$6:D58,D58)</f>
        <v>1</v>
      </c>
      <c r="D58" s="123" t="str">
        <f>IF(api_version=2,"principalActivity.description","PrincipalActivity/ActivityDescription")</f>
        <v>principalActivity.description</v>
      </c>
      <c r="F58" s="177" t="s">
        <v>64</v>
      </c>
      <c r="G58" s="177" t="s">
        <v>64</v>
      </c>
      <c r="H58" s="177" t="s">
        <v>64</v>
      </c>
      <c r="I58" s="177" t="s">
        <v>64</v>
      </c>
      <c r="J58" s="159" t="s">
        <v>64</v>
      </c>
      <c r="K58" s="160" t="s">
        <v>64</v>
      </c>
      <c r="L58" s="177" t="s">
        <v>64</v>
      </c>
      <c r="M58" s="159" t="s">
        <v>64</v>
      </c>
      <c r="N58" s="160" t="str">
        <f>IF(api_version=2,"Yes","No")</f>
        <v>Yes</v>
      </c>
      <c r="O58" s="177" t="s">
        <v>64</v>
      </c>
      <c r="P58" s="159" t="s">
        <v>64</v>
      </c>
      <c r="Q58" s="161" t="s">
        <v>64</v>
      </c>
      <c r="R58" s="161" t="s">
        <v>64</v>
      </c>
      <c r="S58" s="159" t="s">
        <v>64</v>
      </c>
      <c r="T58" s="160" t="s">
        <v>64</v>
      </c>
      <c r="U58" s="159" t="s">
        <v>64</v>
      </c>
      <c r="V58" s="160" t="s">
        <v>64</v>
      </c>
      <c r="W58" s="206" t="s">
        <v>669</v>
      </c>
      <c r="X58" s="177" t="str">
        <f>IF(api_version=2,"Yes","No")</f>
        <v>Yes</v>
      </c>
      <c r="Y58" s="177" t="s">
        <v>64</v>
      </c>
      <c r="Z58" s="177" t="s">
        <v>64</v>
      </c>
      <c r="AA58" s="177" t="s">
        <v>64</v>
      </c>
      <c r="AB58" s="177" t="s">
        <v>64</v>
      </c>
      <c r="AC58" s="177" t="s">
        <v>65</v>
      </c>
      <c r="AD58" s="177" t="s">
        <v>64</v>
      </c>
      <c r="AE58" s="177" t="s">
        <v>64</v>
      </c>
      <c r="AF58" s="177" t="s">
        <v>64</v>
      </c>
      <c r="AG58" s="177" t="s">
        <v>64</v>
      </c>
      <c r="AH58" s="177" t="s">
        <v>64</v>
      </c>
      <c r="AI58" s="177" t="s">
        <v>64</v>
      </c>
      <c r="AJ58" s="177" t="s">
        <v>64</v>
      </c>
      <c r="AK58" s="177" t="s">
        <v>64</v>
      </c>
      <c r="AL58" s="177" t="str">
        <f t="shared" si="27"/>
        <v>Yes</v>
      </c>
      <c r="AM58" s="177" t="s">
        <v>64</v>
      </c>
      <c r="AN58" s="177" t="s">
        <v>64</v>
      </c>
      <c r="AO58" s="177" t="s">
        <v>64</v>
      </c>
      <c r="AP58" s="159" t="str">
        <f>AI58</f>
        <v>Yes</v>
      </c>
      <c r="AQ58" s="159" t="s">
        <v>64</v>
      </c>
      <c r="AR58" s="159" t="s">
        <v>64</v>
      </c>
      <c r="AS58" s="177" t="s">
        <v>64</v>
      </c>
      <c r="AT58" s="177" t="s">
        <v>64</v>
      </c>
      <c r="AU58" s="177" t="s">
        <v>64</v>
      </c>
      <c r="AV58" s="177" t="s">
        <v>64</v>
      </c>
      <c r="AW58" s="177" t="s">
        <v>64</v>
      </c>
      <c r="AX58" s="159" t="s">
        <v>64</v>
      </c>
      <c r="AY58" s="160" t="s">
        <v>64</v>
      </c>
      <c r="AZ58" s="177" t="s">
        <v>65</v>
      </c>
      <c r="BA58" s="177" t="s">
        <v>64</v>
      </c>
      <c r="BB58" s="177" t="str">
        <f>IF(api_version=2,"Yes","No")</f>
        <v>Yes</v>
      </c>
      <c r="BC58" s="159" t="s">
        <v>64</v>
      </c>
      <c r="BD58" s="177" t="s">
        <v>64</v>
      </c>
      <c r="BE58" s="177" t="s">
        <v>64</v>
      </c>
      <c r="BF58" s="177" t="s">
        <v>64</v>
      </c>
      <c r="BG58" s="177" t="s">
        <v>64</v>
      </c>
      <c r="BH58" s="177" t="s">
        <v>64</v>
      </c>
    </row>
    <row r="59" spans="1:60" ht="14.4" x14ac:dyDescent="0.3">
      <c r="A59" s="373"/>
      <c r="B59" s="323">
        <f>ROW()</f>
        <v>59</v>
      </c>
      <c r="C59" s="323">
        <f>COUNTIFS(D$6:D59,D59)</f>
        <v>1</v>
      </c>
      <c r="D59" s="144" t="str">
        <f>IF(api_version=2,"principalActivity.classification","-")</f>
        <v>principalActivity.classification</v>
      </c>
      <c r="F59" s="177" t="str">
        <f>IF(api_version=2,"Yes","No")</f>
        <v>Yes</v>
      </c>
      <c r="G59" s="177" t="str">
        <f>IF(api_version=2,"Yes","No")</f>
        <v>Yes</v>
      </c>
      <c r="H59" s="206" t="str">
        <f>IF(api_version=2,"No*","No")</f>
        <v>No*</v>
      </c>
      <c r="I59" s="177" t="str">
        <f>IF(api_version=2,"Yes","No")</f>
        <v>Yes</v>
      </c>
      <c r="J59" s="159" t="str">
        <f>IF(api_version=2,"Yes","No")</f>
        <v>Yes</v>
      </c>
      <c r="K59" s="160" t="str">
        <f>IF(api_version=2,"Yes","No")</f>
        <v>Yes</v>
      </c>
      <c r="L59" s="177" t="s">
        <v>65</v>
      </c>
      <c r="M59" s="159" t="s">
        <v>65</v>
      </c>
      <c r="N59" s="160" t="s">
        <v>65</v>
      </c>
      <c r="O59" s="177" t="s">
        <v>64</v>
      </c>
      <c r="P59" s="159" t="s">
        <v>64</v>
      </c>
      <c r="Q59" s="161" t="s">
        <v>64</v>
      </c>
      <c r="R59" s="161" t="s">
        <v>64</v>
      </c>
      <c r="S59" s="159" t="str">
        <f>S17</f>
        <v>No</v>
      </c>
      <c r="T59" s="160" t="str">
        <f>T17</f>
        <v>No</v>
      </c>
      <c r="U59" s="159" t="s">
        <v>65</v>
      </c>
      <c r="V59" s="160" t="str">
        <f>IF(api_version=2,"Yes","No")</f>
        <v>Yes</v>
      </c>
      <c r="W59" s="177" t="s">
        <v>65</v>
      </c>
      <c r="X59" s="177" t="str">
        <f>IF(api_version=2,"Yes","No")</f>
        <v>Yes</v>
      </c>
      <c r="Y59" s="177" t="s">
        <v>65</v>
      </c>
      <c r="Z59" s="177" t="str">
        <f>IF(api_version=2,"Yes","No")</f>
        <v>Yes</v>
      </c>
      <c r="AA59" s="177" t="s">
        <v>65</v>
      </c>
      <c r="AB59" s="177" t="s">
        <v>65</v>
      </c>
      <c r="AC59" s="177" t="s">
        <v>65</v>
      </c>
      <c r="AD59" s="177" t="s">
        <v>65</v>
      </c>
      <c r="AE59" s="177" t="str">
        <f>IF(api_version=2,"Yes","No")</f>
        <v>Yes</v>
      </c>
      <c r="AF59" s="177" t="s">
        <v>65</v>
      </c>
      <c r="AG59" s="177" t="s">
        <v>65</v>
      </c>
      <c r="AH59" s="177" t="str">
        <f t="shared" ref="AH59:AK59" si="46">IF(api_version=2,"No","No")</f>
        <v>No</v>
      </c>
      <c r="AI59" s="177" t="str">
        <f t="shared" si="46"/>
        <v>No</v>
      </c>
      <c r="AJ59" s="177" t="str">
        <f t="shared" si="46"/>
        <v>No</v>
      </c>
      <c r="AK59" s="177" t="str">
        <f t="shared" si="46"/>
        <v>No</v>
      </c>
      <c r="AL59" s="177" t="str">
        <f t="shared" si="27"/>
        <v>No</v>
      </c>
      <c r="AM59" s="177" t="s">
        <v>65</v>
      </c>
      <c r="AN59" s="177" t="str">
        <f>IF(api_version=2,"Yes","No")</f>
        <v>Yes</v>
      </c>
      <c r="AO59" s="177" t="str">
        <f t="shared" ref="AO59" si="47">IF(api_version=2,"No","No")</f>
        <v>No</v>
      </c>
      <c r="AP59" s="159" t="str">
        <f>AI59</f>
        <v>No</v>
      </c>
      <c r="AQ59" s="159" t="s">
        <v>65</v>
      </c>
      <c r="AR59" s="159" t="str">
        <f>IF(api_version=2,"tbd","No")</f>
        <v>tbd</v>
      </c>
      <c r="AS59" s="177" t="s">
        <v>65</v>
      </c>
      <c r="AT59" s="177" t="str">
        <f>IF(api_version=2,"Yes","No")</f>
        <v>Yes</v>
      </c>
      <c r="AU59" s="177" t="str">
        <f t="shared" ref="AU59" si="48">IF(api_version=2,"No","No")</f>
        <v>No</v>
      </c>
      <c r="AV59" s="177" t="s">
        <v>65</v>
      </c>
      <c r="AW59" s="177" t="str">
        <f>IF(api_version=2,"Yes","No")</f>
        <v>Yes</v>
      </c>
      <c r="AX59" s="159" t="str">
        <f>IF(api_version=2,"Yes","No")</f>
        <v>Yes</v>
      </c>
      <c r="AY59" s="160" t="str">
        <f>IF(api_version=2,"Yes","No")</f>
        <v>Yes</v>
      </c>
      <c r="AZ59" s="177" t="s">
        <v>65</v>
      </c>
      <c r="BA59" s="177" t="str">
        <f>IF(api_version=2,"Yes","No")</f>
        <v>Yes</v>
      </c>
      <c r="BB59" s="177" t="str">
        <f>IF(api_version=2,"Yes","No")</f>
        <v>Yes</v>
      </c>
      <c r="BC59" s="159" t="str">
        <f>IF(api_version=2,"Yes","No")</f>
        <v>Yes</v>
      </c>
      <c r="BD59" s="177" t="str">
        <f>IF(api_version=2,"Yes","No")</f>
        <v>Yes</v>
      </c>
      <c r="BE59" s="177" t="s">
        <v>65</v>
      </c>
      <c r="BF59" s="177" t="str">
        <f t="shared" ref="BF59" si="49">IF(api_version=2,"No","No")</f>
        <v>No</v>
      </c>
      <c r="BG59" s="177" t="s">
        <v>65</v>
      </c>
      <c r="BH59" s="177" t="s">
        <v>65</v>
      </c>
    </row>
    <row r="60" spans="1:60" ht="14.4" x14ac:dyDescent="0.3">
      <c r="A60" s="373"/>
      <c r="B60" s="323">
        <f>ROW()</f>
        <v>60</v>
      </c>
      <c r="C60" s="323">
        <f>COUNTIFS(D$6:D60,D60)</f>
        <v>1</v>
      </c>
      <c r="D60" s="123" t="str">
        <f>IF(api_version=2,"contactAddress.simpleValue","ContactAddress/SimpleValue")</f>
        <v>contactAddress.simpleValue</v>
      </c>
      <c r="F60" s="177" t="s">
        <v>64</v>
      </c>
      <c r="G60" s="177" t="s">
        <v>64</v>
      </c>
      <c r="H60" s="177" t="s">
        <v>64</v>
      </c>
      <c r="I60" s="177" t="s">
        <v>64</v>
      </c>
      <c r="J60" s="159" t="s">
        <v>64</v>
      </c>
      <c r="K60" s="160" t="s">
        <v>64</v>
      </c>
      <c r="L60" s="177" t="s">
        <v>64</v>
      </c>
      <c r="M60" s="159" t="s">
        <v>64</v>
      </c>
      <c r="N60" s="160" t="str">
        <f>IF(api_version=2,"Yes","No")</f>
        <v>Yes</v>
      </c>
      <c r="O60" s="177" t="s">
        <v>64</v>
      </c>
      <c r="P60" s="159" t="s">
        <v>64</v>
      </c>
      <c r="Q60" s="161" t="s">
        <v>64</v>
      </c>
      <c r="R60" s="161" t="s">
        <v>64</v>
      </c>
      <c r="S60" s="159" t="s">
        <v>64</v>
      </c>
      <c r="T60" s="160" t="s">
        <v>64</v>
      </c>
      <c r="U60" s="159" t="s">
        <v>64</v>
      </c>
      <c r="V60" s="160" t="s">
        <v>64</v>
      </c>
      <c r="W60" s="177" t="s">
        <v>64</v>
      </c>
      <c r="X60" s="177" t="s">
        <v>64</v>
      </c>
      <c r="Y60" s="177" t="s">
        <v>64</v>
      </c>
      <c r="Z60" s="177" t="s">
        <v>64</v>
      </c>
      <c r="AA60" s="177" t="s">
        <v>64</v>
      </c>
      <c r="AB60" s="177" t="s">
        <v>64</v>
      </c>
      <c r="AC60" s="177" t="s">
        <v>64</v>
      </c>
      <c r="AD60" s="177" t="s">
        <v>64</v>
      </c>
      <c r="AE60" s="177" t="s">
        <v>64</v>
      </c>
      <c r="AF60" s="177" t="s">
        <v>64</v>
      </c>
      <c r="AG60" s="177" t="s">
        <v>64</v>
      </c>
      <c r="AH60" s="177" t="s">
        <v>64</v>
      </c>
      <c r="AI60" s="177" t="s">
        <v>64</v>
      </c>
      <c r="AJ60" s="177" t="s">
        <v>64</v>
      </c>
      <c r="AK60" s="177" t="s">
        <v>64</v>
      </c>
      <c r="AL60" s="177" t="str">
        <f t="shared" si="27"/>
        <v>Yes</v>
      </c>
      <c r="AM60" s="177" t="s">
        <v>64</v>
      </c>
      <c r="AN60" s="177" t="s">
        <v>64</v>
      </c>
      <c r="AO60" s="177" t="s">
        <v>64</v>
      </c>
      <c r="AP60" s="159" t="str">
        <f>AI60</f>
        <v>Yes</v>
      </c>
      <c r="AQ60" s="159" t="s">
        <v>64</v>
      </c>
      <c r="AR60" s="159" t="s">
        <v>64</v>
      </c>
      <c r="AS60" s="177" t="s">
        <v>64</v>
      </c>
      <c r="AT60" s="177" t="s">
        <v>64</v>
      </c>
      <c r="AU60" s="177" t="s">
        <v>64</v>
      </c>
      <c r="AV60" s="177" t="s">
        <v>64</v>
      </c>
      <c r="AW60" s="177" t="s">
        <v>64</v>
      </c>
      <c r="AX60" s="159" t="s">
        <v>64</v>
      </c>
      <c r="AY60" s="160" t="s">
        <v>64</v>
      </c>
      <c r="AZ60" s="177" t="s">
        <v>64</v>
      </c>
      <c r="BA60" s="177" t="s">
        <v>64</v>
      </c>
      <c r="BB60" s="177" t="s">
        <v>64</v>
      </c>
      <c r="BC60" s="159" t="s">
        <v>64</v>
      </c>
      <c r="BD60" s="177" t="s">
        <v>64</v>
      </c>
      <c r="BE60" s="177" t="s">
        <v>64</v>
      </c>
      <c r="BF60" s="177" t="s">
        <v>64</v>
      </c>
      <c r="BG60" s="177" t="s">
        <v>64</v>
      </c>
      <c r="BH60" s="177" t="s">
        <v>64</v>
      </c>
    </row>
    <row r="61" spans="1:60" ht="14.4" x14ac:dyDescent="0.3">
      <c r="A61" s="373"/>
      <c r="B61" s="323">
        <f>ROW()</f>
        <v>61</v>
      </c>
      <c r="C61" s="323">
        <f>COUNTIFS(D$6:D61,D61)</f>
        <v>1</v>
      </c>
      <c r="D61" s="147" t="s">
        <v>672</v>
      </c>
      <c r="F61" s="210" t="s">
        <v>64</v>
      </c>
      <c r="G61" s="177" t="s">
        <v>64</v>
      </c>
      <c r="H61" s="177" t="s">
        <v>64</v>
      </c>
      <c r="I61" s="177" t="s">
        <v>64</v>
      </c>
      <c r="J61" s="159" t="s">
        <v>64</v>
      </c>
      <c r="K61" s="160" t="s">
        <v>64</v>
      </c>
      <c r="L61" s="177" t="s">
        <v>64</v>
      </c>
      <c r="M61" s="166" t="s">
        <v>669</v>
      </c>
      <c r="N61" s="164" t="str">
        <f>IF(api_version=2,"Yes*","No")</f>
        <v>Yes*</v>
      </c>
      <c r="O61" s="177" t="s">
        <v>64</v>
      </c>
      <c r="P61" s="159" t="str">
        <f>IF(api_version=2,"Yes","")</f>
        <v>Yes</v>
      </c>
      <c r="Q61" s="161" t="str">
        <f>IF(api_version=2,"Yes","")</f>
        <v>Yes</v>
      </c>
      <c r="R61" s="161" t="str">
        <f>IF(api_version=2,"Yes","")</f>
        <v>Yes</v>
      </c>
      <c r="S61" s="159" t="s">
        <v>64</v>
      </c>
      <c r="T61" s="160" t="s">
        <v>64</v>
      </c>
      <c r="U61" s="159" t="s">
        <v>64</v>
      </c>
      <c r="V61" s="160" t="s">
        <v>64</v>
      </c>
      <c r="W61" s="177" t="s">
        <v>64</v>
      </c>
      <c r="X61" s="177" t="s">
        <v>64</v>
      </c>
      <c r="Y61" s="177" t="s">
        <v>64</v>
      </c>
      <c r="Z61" s="177" t="s">
        <v>64</v>
      </c>
      <c r="AA61" s="177" t="s">
        <v>65</v>
      </c>
      <c r="AB61" s="177" t="s">
        <v>64</v>
      </c>
      <c r="AC61" s="177" t="s">
        <v>64</v>
      </c>
      <c r="AD61" s="177" t="s">
        <v>64</v>
      </c>
      <c r="AE61" s="177" t="s">
        <v>64</v>
      </c>
      <c r="AF61" s="177" t="s">
        <v>65</v>
      </c>
      <c r="AG61" s="177" t="s">
        <v>64</v>
      </c>
      <c r="AH61" s="177" t="str">
        <f t="shared" ref="AH61" si="50">IF(api_version=2,"No","No")</f>
        <v>No</v>
      </c>
      <c r="AI61" s="177" t="s">
        <v>64</v>
      </c>
      <c r="AJ61" s="177" t="s">
        <v>64</v>
      </c>
      <c r="AK61" s="177" t="str">
        <f t="shared" ref="AK61" si="51">IF(api_version=2,"No","No")</f>
        <v>No</v>
      </c>
      <c r="AL61" s="177" t="str">
        <f t="shared" si="27"/>
        <v>No</v>
      </c>
      <c r="AM61" s="177" t="s">
        <v>64</v>
      </c>
      <c r="AN61" s="177" t="s">
        <v>64</v>
      </c>
      <c r="AO61" s="177" t="s">
        <v>64</v>
      </c>
      <c r="AP61" s="159" t="str">
        <f>AI61</f>
        <v>Yes</v>
      </c>
      <c r="AQ61" s="159" t="s">
        <v>65</v>
      </c>
      <c r="AR61" s="159" t="s">
        <v>64</v>
      </c>
      <c r="AS61" s="177" t="s">
        <v>65</v>
      </c>
      <c r="AT61" s="177" t="s">
        <v>64</v>
      </c>
      <c r="AU61" s="177" t="str">
        <f t="shared" ref="AU61" si="52">IF(api_version=2,"No","No")</f>
        <v>No</v>
      </c>
      <c r="AV61" s="177" t="s">
        <v>64</v>
      </c>
      <c r="AW61" s="177" t="s">
        <v>64</v>
      </c>
      <c r="AX61" s="159" t="s">
        <v>64</v>
      </c>
      <c r="AY61" s="160" t="s">
        <v>64</v>
      </c>
      <c r="AZ61" s="177" t="s">
        <v>65</v>
      </c>
      <c r="BA61" s="177" t="s">
        <v>64</v>
      </c>
      <c r="BB61" s="177" t="s">
        <v>64</v>
      </c>
      <c r="BC61" s="159" t="s">
        <v>65</v>
      </c>
      <c r="BD61" s="177" t="s">
        <v>64</v>
      </c>
      <c r="BE61" s="177" t="s">
        <v>64</v>
      </c>
      <c r="BF61" s="177" t="str">
        <f t="shared" ref="BF61" si="53">IF(api_version=2,"No","No")</f>
        <v>No</v>
      </c>
      <c r="BG61" s="177" t="s">
        <v>64</v>
      </c>
      <c r="BH61" s="177" t="s">
        <v>64</v>
      </c>
    </row>
    <row r="62" spans="1:60" ht="15" thickBot="1" x14ac:dyDescent="0.35">
      <c r="A62" s="373"/>
      <c r="B62" s="323">
        <f>ROW()</f>
        <v>62</v>
      </c>
      <c r="C62" s="323">
        <f>COUNTIFS(D$6:D62,D62)</f>
        <v>1</v>
      </c>
      <c r="D62" s="50" t="str">
        <f>IF(api_version=2,"contactAddress.telephone","ContactTelephoneNumber")</f>
        <v>contactAddress.telephone</v>
      </c>
      <c r="F62" s="177" t="s">
        <v>64</v>
      </c>
      <c r="G62" s="177" t="s">
        <v>64</v>
      </c>
      <c r="H62" s="177" t="s">
        <v>64</v>
      </c>
      <c r="I62" s="177" t="s">
        <v>64</v>
      </c>
      <c r="J62" s="159" t="s">
        <v>64</v>
      </c>
      <c r="K62" s="160" t="s">
        <v>64</v>
      </c>
      <c r="L62" s="177" t="s">
        <v>64</v>
      </c>
      <c r="M62" s="159" t="s">
        <v>64</v>
      </c>
      <c r="N62" s="160" t="s">
        <v>65</v>
      </c>
      <c r="O62" s="177" t="s">
        <v>64</v>
      </c>
      <c r="P62" s="159" t="s">
        <v>64</v>
      </c>
      <c r="Q62" s="161" t="s">
        <v>64</v>
      </c>
      <c r="R62" s="161" t="s">
        <v>64</v>
      </c>
      <c r="S62" s="159" t="s">
        <v>64</v>
      </c>
      <c r="T62" s="160" t="s">
        <v>64</v>
      </c>
      <c r="U62" s="159" t="s">
        <v>64</v>
      </c>
      <c r="V62" s="160" t="s">
        <v>64</v>
      </c>
      <c r="W62" s="177" t="s">
        <v>64</v>
      </c>
      <c r="X62" s="206" t="s">
        <v>670</v>
      </c>
      <c r="Y62" s="177" t="s">
        <v>64</v>
      </c>
      <c r="Z62" s="177" t="s">
        <v>64</v>
      </c>
      <c r="AA62" s="177" t="s">
        <v>64</v>
      </c>
      <c r="AB62" s="177" t="s">
        <v>64</v>
      </c>
      <c r="AC62" s="177" t="s">
        <v>64</v>
      </c>
      <c r="AD62" s="177" t="s">
        <v>64</v>
      </c>
      <c r="AE62" s="177" t="s">
        <v>64</v>
      </c>
      <c r="AF62" s="177" t="s">
        <v>64</v>
      </c>
      <c r="AG62" s="177" t="s">
        <v>64</v>
      </c>
      <c r="AH62" s="177" t="s">
        <v>64</v>
      </c>
      <c r="AI62" s="177" t="s">
        <v>64</v>
      </c>
      <c r="AJ62" s="177" t="s">
        <v>64</v>
      </c>
      <c r="AK62" s="177" t="s">
        <v>64</v>
      </c>
      <c r="AL62" s="177" t="str">
        <f t="shared" si="27"/>
        <v>Yes</v>
      </c>
      <c r="AM62" s="177" t="s">
        <v>64</v>
      </c>
      <c r="AN62" s="177" t="s">
        <v>64</v>
      </c>
      <c r="AO62" s="177" t="s">
        <v>64</v>
      </c>
      <c r="AP62" s="159" t="str">
        <f>AI62</f>
        <v>Yes</v>
      </c>
      <c r="AQ62" s="159" t="s">
        <v>64</v>
      </c>
      <c r="AR62" s="159" t="s">
        <v>64</v>
      </c>
      <c r="AS62" s="177" t="s">
        <v>64</v>
      </c>
      <c r="AT62" s="177" t="s">
        <v>65</v>
      </c>
      <c r="AU62" s="177" t="s">
        <v>64</v>
      </c>
      <c r="AV62" s="177" t="s">
        <v>64</v>
      </c>
      <c r="AW62" s="177" t="s">
        <v>64</v>
      </c>
      <c r="AX62" s="159" t="s">
        <v>64</v>
      </c>
      <c r="AY62" s="160" t="s">
        <v>64</v>
      </c>
      <c r="AZ62" s="177" t="s">
        <v>65</v>
      </c>
      <c r="BA62" s="177" t="s">
        <v>64</v>
      </c>
      <c r="BB62" s="177" t="s">
        <v>64</v>
      </c>
      <c r="BC62" s="159" t="s">
        <v>64</v>
      </c>
      <c r="BD62" s="177" t="s">
        <v>64</v>
      </c>
      <c r="BE62" s="177" t="s">
        <v>64</v>
      </c>
      <c r="BF62" s="177" t="s">
        <v>64</v>
      </c>
      <c r="BG62" s="177" t="s">
        <v>64</v>
      </c>
      <c r="BH62" s="177" t="s">
        <v>64</v>
      </c>
    </row>
    <row r="63" spans="1:60" ht="15" thickTop="1" x14ac:dyDescent="0.3">
      <c r="A63" s="373"/>
      <c r="B63" s="323">
        <f>ROW()</f>
        <v>63</v>
      </c>
      <c r="C63" s="323">
        <f>COUNTIFS(D$6:D63,D63)</f>
        <v>1</v>
      </c>
      <c r="D63" s="148" t="str">
        <f>CONCATENATE(IF(api_version=2,"activityClassifications","Activities")," [array]")</f>
        <v>activityClassifications [array]</v>
      </c>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77"/>
    </row>
    <row r="64" spans="1:60" ht="14.4" x14ac:dyDescent="0.3">
      <c r="A64" s="373"/>
      <c r="B64" s="323">
        <f>ROW()</f>
        <v>64</v>
      </c>
      <c r="C64" s="323">
        <f>COUNTIFS(D$6:D64,D64)</f>
        <v>1</v>
      </c>
      <c r="D64" s="144" t="str">
        <f>IF(api_version=2,"classifications","-")</f>
        <v>classifications</v>
      </c>
      <c r="F64" s="211" t="s">
        <v>673</v>
      </c>
      <c r="G64" s="211" t="s">
        <v>674</v>
      </c>
      <c r="H64" s="211" t="s">
        <v>675</v>
      </c>
      <c r="I64" s="211" t="s">
        <v>676</v>
      </c>
      <c r="J64" s="170" t="s">
        <v>677</v>
      </c>
      <c r="K64" s="171" t="s">
        <v>677</v>
      </c>
      <c r="L64" s="211" t="s">
        <v>678</v>
      </c>
      <c r="M64" s="170" t="s">
        <v>679</v>
      </c>
      <c r="N64" s="160" t="s">
        <v>65</v>
      </c>
      <c r="O64" s="177" t="s">
        <v>680</v>
      </c>
      <c r="P64" s="170" t="s">
        <v>681</v>
      </c>
      <c r="Q64" s="240" t="s">
        <v>681</v>
      </c>
      <c r="R64" s="240" t="s">
        <v>681</v>
      </c>
      <c r="S64" s="170" t="s">
        <v>682</v>
      </c>
      <c r="T64" s="171"/>
      <c r="U64" s="170" t="s">
        <v>679</v>
      </c>
      <c r="V64" s="171" t="s">
        <v>683</v>
      </c>
      <c r="W64" s="211" t="s">
        <v>684</v>
      </c>
      <c r="X64" s="177" t="s">
        <v>681</v>
      </c>
      <c r="Y64" s="211" t="s">
        <v>685</v>
      </c>
      <c r="Z64" s="211" t="s">
        <v>686</v>
      </c>
      <c r="AA64" s="211" t="s">
        <v>687</v>
      </c>
      <c r="AB64" s="211" t="s">
        <v>688</v>
      </c>
      <c r="AC64" s="211" t="s">
        <v>681</v>
      </c>
      <c r="AD64" s="211" t="s">
        <v>689</v>
      </c>
      <c r="AE64" s="211" t="s">
        <v>690</v>
      </c>
      <c r="AF64" s="211" t="s">
        <v>691</v>
      </c>
      <c r="AG64" s="211" t="s">
        <v>692</v>
      </c>
      <c r="AH64" s="211" t="s">
        <v>681</v>
      </c>
      <c r="AI64" s="211" t="s">
        <v>681</v>
      </c>
      <c r="AJ64" s="211" t="s">
        <v>681</v>
      </c>
      <c r="AK64" s="170" t="s">
        <v>679</v>
      </c>
      <c r="AL64" s="170" t="s">
        <v>679</v>
      </c>
      <c r="AM64" s="211" t="s">
        <v>681</v>
      </c>
      <c r="AN64" s="211" t="s">
        <v>693</v>
      </c>
      <c r="AO64" s="211" t="s">
        <v>694</v>
      </c>
      <c r="AP64" s="211" t="s">
        <v>681</v>
      </c>
      <c r="AQ64" s="211" t="s">
        <v>695</v>
      </c>
      <c r="AR64" s="211" t="s">
        <v>696</v>
      </c>
      <c r="AS64" s="211" t="s">
        <v>697</v>
      </c>
      <c r="AT64" s="177" t="s">
        <v>698</v>
      </c>
      <c r="AU64" s="211" t="s">
        <v>687</v>
      </c>
      <c r="AV64" s="211" t="s">
        <v>699</v>
      </c>
      <c r="AW64" s="177" t="s">
        <v>696</v>
      </c>
      <c r="AX64" s="239" t="s">
        <v>700</v>
      </c>
      <c r="AY64" s="171" t="s">
        <v>701</v>
      </c>
      <c r="AZ64" s="177" t="s">
        <v>702</v>
      </c>
      <c r="BA64" s="211" t="s">
        <v>696</v>
      </c>
      <c r="BB64" s="237" t="s">
        <v>696</v>
      </c>
      <c r="BC64" s="237" t="s">
        <v>703</v>
      </c>
      <c r="BD64" s="211" t="s">
        <v>704</v>
      </c>
      <c r="BE64" s="238" t="s">
        <v>705</v>
      </c>
      <c r="BF64" s="211" t="s">
        <v>706</v>
      </c>
      <c r="BG64" s="211" t="s">
        <v>707</v>
      </c>
      <c r="BH64" s="177" t="s">
        <v>696</v>
      </c>
    </row>
    <row r="65" spans="1:60" ht="14.4" x14ac:dyDescent="0.3">
      <c r="A65" s="373"/>
      <c r="B65" s="323">
        <f>ROW()</f>
        <v>65</v>
      </c>
      <c r="C65" s="323">
        <f>COUNTIFS(D$6:D65,D65)</f>
        <v>1</v>
      </c>
      <c r="D65" s="123" t="str">
        <f>IF(api_version=2,"activities[*].code","Activity/ActivityCode")</f>
        <v>activities[*].code</v>
      </c>
      <c r="F65" s="177" t="s">
        <v>64</v>
      </c>
      <c r="G65" s="177" t="s">
        <v>64</v>
      </c>
      <c r="H65" s="177" t="s">
        <v>64</v>
      </c>
      <c r="I65" s="177" t="s">
        <v>64</v>
      </c>
      <c r="J65" s="159" t="s">
        <v>64</v>
      </c>
      <c r="K65" s="160" t="s">
        <v>64</v>
      </c>
      <c r="L65" s="177" t="s">
        <v>64</v>
      </c>
      <c r="M65" s="159" t="s">
        <v>64</v>
      </c>
      <c r="N65" s="160" t="s">
        <v>65</v>
      </c>
      <c r="O65" s="177" t="s">
        <v>64</v>
      </c>
      <c r="P65" s="159" t="s">
        <v>64</v>
      </c>
      <c r="Q65" s="161" t="s">
        <v>64</v>
      </c>
      <c r="R65" s="161" t="s">
        <v>64</v>
      </c>
      <c r="S65" s="159" t="s">
        <v>64</v>
      </c>
      <c r="T65" s="160" t="s">
        <v>64</v>
      </c>
      <c r="U65" s="159" t="s">
        <v>64</v>
      </c>
      <c r="V65" s="160" t="s">
        <v>64</v>
      </c>
      <c r="W65" s="177" t="s">
        <v>64</v>
      </c>
      <c r="X65" s="177" t="s">
        <v>64</v>
      </c>
      <c r="Y65" s="177" t="s">
        <v>64</v>
      </c>
      <c r="Z65" s="177" t="s">
        <v>64</v>
      </c>
      <c r="AA65" s="177" t="s">
        <v>64</v>
      </c>
      <c r="AB65" s="177" t="s">
        <v>64</v>
      </c>
      <c r="AC65" s="177" t="s">
        <v>64</v>
      </c>
      <c r="AD65" s="177" t="s">
        <v>64</v>
      </c>
      <c r="AE65" s="177" t="s">
        <v>64</v>
      </c>
      <c r="AF65" s="177" t="s">
        <v>64</v>
      </c>
      <c r="AG65" s="177" t="s">
        <v>64</v>
      </c>
      <c r="AH65" s="177" t="s">
        <v>64</v>
      </c>
      <c r="AI65" s="177" t="s">
        <v>64</v>
      </c>
      <c r="AJ65" s="177" t="s">
        <v>64</v>
      </c>
      <c r="AK65" s="177" t="s">
        <v>64</v>
      </c>
      <c r="AL65" s="177" t="str">
        <f>AK65</f>
        <v>Yes</v>
      </c>
      <c r="AM65" s="177" t="s">
        <v>64</v>
      </c>
      <c r="AN65" s="177" t="s">
        <v>64</v>
      </c>
      <c r="AO65" s="177" t="s">
        <v>64</v>
      </c>
      <c r="AP65" s="177" t="str">
        <f>AI65</f>
        <v>Yes</v>
      </c>
      <c r="AQ65" s="177" t="s">
        <v>64</v>
      </c>
      <c r="AR65" s="177" t="s">
        <v>64</v>
      </c>
      <c r="AS65" s="177" t="s">
        <v>64</v>
      </c>
      <c r="AT65" s="177" t="s">
        <v>64</v>
      </c>
      <c r="AU65" s="177" t="s">
        <v>64</v>
      </c>
      <c r="AV65" s="177" t="s">
        <v>64</v>
      </c>
      <c r="AW65" s="177" t="s">
        <v>64</v>
      </c>
      <c r="AX65" s="159" t="s">
        <v>64</v>
      </c>
      <c r="AY65" s="160" t="s">
        <v>64</v>
      </c>
      <c r="AZ65" s="177" t="s">
        <v>65</v>
      </c>
      <c r="BA65" s="177" t="s">
        <v>64</v>
      </c>
      <c r="BB65" s="177" t="s">
        <v>64</v>
      </c>
      <c r="BC65" s="159" t="s">
        <v>64</v>
      </c>
      <c r="BD65" s="177" t="s">
        <v>64</v>
      </c>
      <c r="BE65" s="177" t="s">
        <v>64</v>
      </c>
      <c r="BF65" s="177" t="s">
        <v>64</v>
      </c>
      <c r="BG65" s="177" t="s">
        <v>64</v>
      </c>
      <c r="BH65" s="177" t="s">
        <v>64</v>
      </c>
    </row>
    <row r="66" spans="1:60" ht="14.4" x14ac:dyDescent="0.3">
      <c r="A66" s="373"/>
      <c r="B66" s="323">
        <f>ROW()</f>
        <v>66</v>
      </c>
      <c r="C66" s="323">
        <f>COUNTIFS(D$6:D66,D66)</f>
        <v>1</v>
      </c>
      <c r="D66" s="123" t="str">
        <f>IF(api_version=2,"activities[*].description","Activity/ActivityDescription")</f>
        <v>activities[*].description</v>
      </c>
      <c r="F66" s="177" t="s">
        <v>64</v>
      </c>
      <c r="G66" s="177" t="s">
        <v>64</v>
      </c>
      <c r="H66" s="177" t="s">
        <v>64</v>
      </c>
      <c r="I66" s="177" t="s">
        <v>64</v>
      </c>
      <c r="J66" s="159" t="s">
        <v>64</v>
      </c>
      <c r="K66" s="160" t="s">
        <v>64</v>
      </c>
      <c r="L66" s="177" t="s">
        <v>64</v>
      </c>
      <c r="M66" s="159" t="s">
        <v>64</v>
      </c>
      <c r="N66" s="160" t="s">
        <v>65</v>
      </c>
      <c r="O66" s="177" t="s">
        <v>64</v>
      </c>
      <c r="P66" s="159" t="s">
        <v>64</v>
      </c>
      <c r="Q66" s="161" t="s">
        <v>64</v>
      </c>
      <c r="R66" s="161" t="s">
        <v>64</v>
      </c>
      <c r="S66" s="159" t="s">
        <v>64</v>
      </c>
      <c r="T66" s="160" t="s">
        <v>64</v>
      </c>
      <c r="U66" s="159" t="s">
        <v>64</v>
      </c>
      <c r="V66" s="160" t="s">
        <v>64</v>
      </c>
      <c r="W66" s="177" t="s">
        <v>64</v>
      </c>
      <c r="X66" s="177" t="s">
        <v>64</v>
      </c>
      <c r="Y66" s="177" t="s">
        <v>64</v>
      </c>
      <c r="Z66" s="177" t="s">
        <v>64</v>
      </c>
      <c r="AA66" s="177" t="s">
        <v>64</v>
      </c>
      <c r="AB66" s="177" t="s">
        <v>64</v>
      </c>
      <c r="AC66" s="177" t="s">
        <v>64</v>
      </c>
      <c r="AD66" s="177" t="s">
        <v>64</v>
      </c>
      <c r="AE66" s="177" t="s">
        <v>64</v>
      </c>
      <c r="AF66" s="177" t="s">
        <v>64</v>
      </c>
      <c r="AG66" s="177" t="s">
        <v>64</v>
      </c>
      <c r="AH66" s="177" t="s">
        <v>64</v>
      </c>
      <c r="AI66" s="177" t="s">
        <v>64</v>
      </c>
      <c r="AJ66" s="177" t="s">
        <v>64</v>
      </c>
      <c r="AK66" s="177" t="s">
        <v>64</v>
      </c>
      <c r="AL66" s="177" t="str">
        <f>AK66</f>
        <v>Yes</v>
      </c>
      <c r="AM66" s="177" t="s">
        <v>64</v>
      </c>
      <c r="AN66" s="177" t="s">
        <v>64</v>
      </c>
      <c r="AO66" s="177" t="s">
        <v>64</v>
      </c>
      <c r="AP66" s="177" t="str">
        <f>AI66</f>
        <v>Yes</v>
      </c>
      <c r="AQ66" s="177" t="s">
        <v>64</v>
      </c>
      <c r="AR66" s="177" t="s">
        <v>64</v>
      </c>
      <c r="AS66" s="177" t="s">
        <v>64</v>
      </c>
      <c r="AT66" s="177" t="s">
        <v>64</v>
      </c>
      <c r="AU66" s="177" t="s">
        <v>64</v>
      </c>
      <c r="AV66" s="177" t="s">
        <v>64</v>
      </c>
      <c r="AW66" s="177" t="s">
        <v>64</v>
      </c>
      <c r="AX66" s="159" t="s">
        <v>64</v>
      </c>
      <c r="AY66" s="160" t="s">
        <v>64</v>
      </c>
      <c r="AZ66" s="177" t="s">
        <v>65</v>
      </c>
      <c r="BA66" s="177" t="s">
        <v>64</v>
      </c>
      <c r="BB66" s="177" t="s">
        <v>64</v>
      </c>
      <c r="BC66" s="159" t="s">
        <v>64</v>
      </c>
      <c r="BD66" s="177" t="s">
        <v>64</v>
      </c>
      <c r="BE66" s="177" t="s">
        <v>64</v>
      </c>
      <c r="BF66" s="177" t="s">
        <v>64</v>
      </c>
      <c r="BG66" s="177" t="s">
        <v>64</v>
      </c>
      <c r="BH66" s="177" t="s">
        <v>64</v>
      </c>
    </row>
    <row r="67" spans="1:60" ht="15" thickBot="1" x14ac:dyDescent="0.35">
      <c r="A67" s="373"/>
      <c r="B67" s="323">
        <f>ROW()</f>
        <v>67</v>
      </c>
      <c r="C67" s="323">
        <f>COUNTIFS(D$6:D67,D67)</f>
        <v>1</v>
      </c>
      <c r="D67" s="124" t="str">
        <f>IF(api_version=2,"(secondary classification(s) [array])","-")</f>
        <v>(secondary classification(s) [array])</v>
      </c>
      <c r="F67" s="177" t="s">
        <v>708</v>
      </c>
      <c r="G67" s="177" t="str">
        <f>IF(api_version=2,"Yes","No")</f>
        <v>Yes</v>
      </c>
      <c r="H67" s="177" t="s">
        <v>65</v>
      </c>
      <c r="I67" s="177" t="str">
        <f>IF(api_version=2,"No","No")</f>
        <v>No</v>
      </c>
      <c r="J67" s="159" t="s">
        <v>65</v>
      </c>
      <c r="K67" s="160" t="s">
        <v>65</v>
      </c>
      <c r="L67" s="177" t="s">
        <v>65</v>
      </c>
      <c r="M67" s="170" t="str">
        <f>IF(api_version=2,"SIC03, NACE Rev2","No")</f>
        <v>SIC03, NACE Rev2</v>
      </c>
      <c r="N67" s="160" t="s">
        <v>65</v>
      </c>
      <c r="O67" s="177" t="s">
        <v>65</v>
      </c>
      <c r="P67" s="159" t="s">
        <v>65</v>
      </c>
      <c r="Q67" s="161" t="s">
        <v>65</v>
      </c>
      <c r="R67" s="161" t="s">
        <v>65</v>
      </c>
      <c r="S67" s="159" t="s">
        <v>65</v>
      </c>
      <c r="T67" s="160" t="s">
        <v>65</v>
      </c>
      <c r="U67" s="170" t="str">
        <f>IF(api_version=2,"SIC03","no")</f>
        <v>SIC03</v>
      </c>
      <c r="V67" s="160" t="s">
        <v>65</v>
      </c>
      <c r="W67" s="177" t="s">
        <v>65</v>
      </c>
      <c r="X67" s="177" t="s">
        <v>65</v>
      </c>
      <c r="Y67" s="177" t="s">
        <v>65</v>
      </c>
      <c r="Z67" s="177" t="s">
        <v>65</v>
      </c>
      <c r="AA67" s="177" t="str">
        <f t="shared" ref="AA67" si="54">IF(api_version=2,"No","No")</f>
        <v>No</v>
      </c>
      <c r="AB67" s="211" t="str">
        <f>IF(api_version=2,"NOGA 2002","No")</f>
        <v>NOGA 2002</v>
      </c>
      <c r="AC67" s="177" t="s">
        <v>65</v>
      </c>
      <c r="AD67" s="177" t="s">
        <v>65</v>
      </c>
      <c r="AE67" s="177" t="s">
        <v>65</v>
      </c>
      <c r="AF67" s="177" t="str">
        <f t="shared" ref="AF67" si="55">IF(api_version=2,"No","No")</f>
        <v>No</v>
      </c>
      <c r="AG67" s="212" t="str">
        <f>IF(api_version=2,"ISIC","No")</f>
        <v>ISIC</v>
      </c>
      <c r="AH67" s="177" t="str">
        <f t="shared" ref="AH67" si="56">IF(api_version=2,"No","No")</f>
        <v>No</v>
      </c>
      <c r="AI67" s="177" t="s">
        <v>65</v>
      </c>
      <c r="AJ67" s="177" t="s">
        <v>65</v>
      </c>
      <c r="AK67" s="177" t="s">
        <v>65</v>
      </c>
      <c r="AL67" s="177" t="str">
        <f>AK67</f>
        <v>No</v>
      </c>
      <c r="AM67" s="177" t="s">
        <v>65</v>
      </c>
      <c r="AN67" s="177" t="s">
        <v>65</v>
      </c>
      <c r="AO67" s="241" t="s">
        <v>709</v>
      </c>
      <c r="AP67" s="177" t="str">
        <f>AI67</f>
        <v>No</v>
      </c>
      <c r="AQ67" s="177" t="s">
        <v>65</v>
      </c>
      <c r="AR67" s="177" t="s">
        <v>65</v>
      </c>
      <c r="AS67" s="177" t="s">
        <v>65</v>
      </c>
      <c r="AT67" s="177" t="s">
        <v>65</v>
      </c>
      <c r="AU67" s="177" t="str">
        <f t="shared" ref="AU67" si="57">IF(api_version=2,"No","No")</f>
        <v>No</v>
      </c>
      <c r="AV67" s="211" t="str">
        <f>IF(api_version=2,"NACE Rev2","No")</f>
        <v>NACE Rev2</v>
      </c>
      <c r="AW67" s="177" t="s">
        <v>65</v>
      </c>
      <c r="AX67" s="159" t="s">
        <v>65</v>
      </c>
      <c r="AY67" s="160" t="s">
        <v>65</v>
      </c>
      <c r="AZ67" s="177" t="s">
        <v>65</v>
      </c>
      <c r="BA67" s="177" t="str">
        <f>IF(api_version=2,"NAICS","No")</f>
        <v>NAICS</v>
      </c>
      <c r="BB67" s="212" t="str">
        <f>IF(api_version=2,"NAICS","No")</f>
        <v>NAICS</v>
      </c>
      <c r="BC67" s="212" t="str">
        <f>IF(api_version=2,"F150","No")</f>
        <v>F150</v>
      </c>
      <c r="BD67" s="177" t="s">
        <v>65</v>
      </c>
      <c r="BE67" s="177" t="s">
        <v>65</v>
      </c>
      <c r="BF67" s="206" t="str">
        <f>IF(api_version=2,"CIIU*","No")</f>
        <v>CIIU*</v>
      </c>
      <c r="BG67" s="177" t="str">
        <f>IF(api_version=2,"SCIAN","No")</f>
        <v>SCIAN</v>
      </c>
      <c r="BH67" s="177" t="s">
        <v>65</v>
      </c>
    </row>
    <row r="68" spans="1:60" ht="15" thickTop="1" x14ac:dyDescent="0.3">
      <c r="A68" s="373"/>
      <c r="B68" s="323">
        <f>ROW()</f>
        <v>68</v>
      </c>
      <c r="C68" s="323">
        <f>COUNTIFS(D$6:D68,D68)</f>
        <v>1</v>
      </c>
      <c r="D68" s="149" t="str">
        <f>CONCATENATE(IF(api_version=2,"previousNames","PreviousNames")," [array]")</f>
        <v>previousNames [array]</v>
      </c>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row>
    <row r="69" spans="1:60" ht="14.4" x14ac:dyDescent="0.3">
      <c r="A69" s="373"/>
      <c r="B69" s="323">
        <f>ROW()</f>
        <v>69</v>
      </c>
      <c r="C69" s="323">
        <f>COUNTIFS(D$6:D69,D69)</f>
        <v>1</v>
      </c>
      <c r="D69" s="123" t="str">
        <f>CONCATENATE(IF(api_version=2,"previousName","PreviousName*/Name"))</f>
        <v>previousName</v>
      </c>
      <c r="F69" s="177" t="s">
        <v>65</v>
      </c>
      <c r="G69" s="177" t="s">
        <v>65</v>
      </c>
      <c r="H69" s="177" t="s">
        <v>64</v>
      </c>
      <c r="I69" s="177" t="s">
        <v>65</v>
      </c>
      <c r="J69" s="159" t="s">
        <v>64</v>
      </c>
      <c r="K69" s="160" t="s">
        <v>65</v>
      </c>
      <c r="L69" s="177" t="s">
        <v>65</v>
      </c>
      <c r="M69" s="159" t="s">
        <v>65</v>
      </c>
      <c r="N69" s="160" t="str">
        <f>IF(api_version=2,"Yes","No")</f>
        <v>Yes</v>
      </c>
      <c r="O69" s="177" t="s">
        <v>65</v>
      </c>
      <c r="P69" s="159" t="s">
        <v>64</v>
      </c>
      <c r="Q69" s="161" t="s">
        <v>64</v>
      </c>
      <c r="R69" s="161" t="s">
        <v>64</v>
      </c>
      <c r="S69" s="159" t="s">
        <v>65</v>
      </c>
      <c r="T69" s="160" t="s">
        <v>65</v>
      </c>
      <c r="U69" s="159" t="s">
        <v>64</v>
      </c>
      <c r="V69" s="160" t="s">
        <v>65</v>
      </c>
      <c r="W69" s="177" t="s">
        <v>64</v>
      </c>
      <c r="X69" s="177" t="s">
        <v>64</v>
      </c>
      <c r="Y69" s="177" t="s">
        <v>64</v>
      </c>
      <c r="Z69" s="177" t="s">
        <v>64</v>
      </c>
      <c r="AA69" s="177" t="s">
        <v>65</v>
      </c>
      <c r="AB69" s="177" t="s">
        <v>65</v>
      </c>
      <c r="AC69" s="177" t="s">
        <v>65</v>
      </c>
      <c r="AD69" s="177" t="s">
        <v>64</v>
      </c>
      <c r="AE69" s="177" t="s">
        <v>65</v>
      </c>
      <c r="AF69" s="177" t="s">
        <v>65</v>
      </c>
      <c r="AG69" s="177" t="s">
        <v>64</v>
      </c>
      <c r="AH69" s="177" t="s">
        <v>64</v>
      </c>
      <c r="AI69" s="177" t="s">
        <v>64</v>
      </c>
      <c r="AJ69" s="177" t="s">
        <v>64</v>
      </c>
      <c r="AK69" s="177" t="s">
        <v>64</v>
      </c>
      <c r="AL69" s="177" t="str">
        <f>AK69</f>
        <v>Yes</v>
      </c>
      <c r="AM69" s="177" t="s">
        <v>64</v>
      </c>
      <c r="AN69" s="177" t="s">
        <v>65</v>
      </c>
      <c r="AO69" s="177" t="s">
        <v>64</v>
      </c>
      <c r="AP69" s="159" t="str">
        <f>AI69</f>
        <v>Yes</v>
      </c>
      <c r="AQ69" s="159" t="s">
        <v>65</v>
      </c>
      <c r="AR69" s="159" t="s">
        <v>64</v>
      </c>
      <c r="AS69" s="177" t="s">
        <v>65</v>
      </c>
      <c r="AT69" s="177" t="s">
        <v>64</v>
      </c>
      <c r="AU69" s="177" t="s">
        <v>65</v>
      </c>
      <c r="AV69" s="177" t="s">
        <v>64</v>
      </c>
      <c r="AW69" s="177" t="s">
        <v>65</v>
      </c>
      <c r="AX69" s="159" t="s">
        <v>65</v>
      </c>
      <c r="AY69" s="160" t="s">
        <v>65</v>
      </c>
      <c r="AZ69" s="177" t="s">
        <v>64</v>
      </c>
      <c r="BA69" s="177" t="s">
        <v>65</v>
      </c>
      <c r="BB69" s="177" t="s">
        <v>65</v>
      </c>
      <c r="BC69" s="159" t="s">
        <v>64</v>
      </c>
      <c r="BD69" s="177" t="s">
        <v>64</v>
      </c>
      <c r="BE69" s="177" t="s">
        <v>65</v>
      </c>
      <c r="BF69" s="177" t="s">
        <v>64</v>
      </c>
      <c r="BG69" s="177" t="s">
        <v>65</v>
      </c>
      <c r="BH69" s="177" t="s">
        <v>64</v>
      </c>
    </row>
    <row r="70" spans="1:60" ht="15" thickBot="1" x14ac:dyDescent="0.35">
      <c r="A70" s="373"/>
      <c r="B70" s="323">
        <f>ROW()</f>
        <v>70</v>
      </c>
      <c r="C70" s="323">
        <f>COUNTIFS(D$6:D70,D70)</f>
        <v>1</v>
      </c>
      <c r="D70" s="50" t="str">
        <f>CONCATENATE(IF(api_version=2,"dateChanged","PreviousName*/DateChanged"))</f>
        <v>dateChanged</v>
      </c>
      <c r="F70" s="177" t="s">
        <v>65</v>
      </c>
      <c r="G70" s="177" t="s">
        <v>65</v>
      </c>
      <c r="H70" s="177" t="s">
        <v>65</v>
      </c>
      <c r="I70" s="177" t="s">
        <v>65</v>
      </c>
      <c r="J70" s="159" t="s">
        <v>64</v>
      </c>
      <c r="K70" s="160" t="s">
        <v>65</v>
      </c>
      <c r="L70" s="177" t="s">
        <v>65</v>
      </c>
      <c r="M70" s="159" t="s">
        <v>65</v>
      </c>
      <c r="N70" s="160" t="str">
        <f>IF(api_version=2,"Yes","No")</f>
        <v>Yes</v>
      </c>
      <c r="O70" s="177" t="s">
        <v>65</v>
      </c>
      <c r="P70" s="159" t="s">
        <v>64</v>
      </c>
      <c r="Q70" s="161" t="s">
        <v>64</v>
      </c>
      <c r="R70" s="161" t="s">
        <v>64</v>
      </c>
      <c r="S70" s="159" t="s">
        <v>65</v>
      </c>
      <c r="T70" s="160" t="s">
        <v>65</v>
      </c>
      <c r="U70" s="159" t="s">
        <v>64</v>
      </c>
      <c r="V70" s="160" t="s">
        <v>65</v>
      </c>
      <c r="W70" s="177" t="s">
        <v>64</v>
      </c>
      <c r="X70" s="177" t="s">
        <v>64</v>
      </c>
      <c r="Y70" s="177" t="s">
        <v>64</v>
      </c>
      <c r="Z70" s="177" t="s">
        <v>64</v>
      </c>
      <c r="AA70" s="177" t="s">
        <v>65</v>
      </c>
      <c r="AB70" s="177" t="s">
        <v>65</v>
      </c>
      <c r="AC70" s="177" t="s">
        <v>65</v>
      </c>
      <c r="AD70" s="177" t="s">
        <v>64</v>
      </c>
      <c r="AE70" s="177" t="s">
        <v>65</v>
      </c>
      <c r="AF70" s="177" t="s">
        <v>65</v>
      </c>
      <c r="AG70" s="177" t="s">
        <v>64</v>
      </c>
      <c r="AH70" s="177" t="s">
        <v>64</v>
      </c>
      <c r="AI70" s="177" t="s">
        <v>64</v>
      </c>
      <c r="AJ70" s="177" t="s">
        <v>64</v>
      </c>
      <c r="AK70" s="177" t="s">
        <v>65</v>
      </c>
      <c r="AL70" s="177" t="str">
        <f>AK70</f>
        <v>No</v>
      </c>
      <c r="AM70" s="177" t="s">
        <v>64</v>
      </c>
      <c r="AN70" s="177" t="s">
        <v>65</v>
      </c>
      <c r="AO70" s="177" t="s">
        <v>64</v>
      </c>
      <c r="AP70" s="159" t="str">
        <f>AI70</f>
        <v>Yes</v>
      </c>
      <c r="AQ70" s="159" t="s">
        <v>65</v>
      </c>
      <c r="AR70" s="159" t="s">
        <v>64</v>
      </c>
      <c r="AS70" s="177" t="s">
        <v>65</v>
      </c>
      <c r="AT70" s="177" t="s">
        <v>64</v>
      </c>
      <c r="AU70" s="177" t="s">
        <v>65</v>
      </c>
      <c r="AV70" s="177" t="s">
        <v>64</v>
      </c>
      <c r="AW70" s="177" t="s">
        <v>65</v>
      </c>
      <c r="AX70" s="159" t="s">
        <v>65</v>
      </c>
      <c r="AY70" s="160" t="s">
        <v>65</v>
      </c>
      <c r="AZ70" s="177" t="s">
        <v>64</v>
      </c>
      <c r="BA70" s="177" t="s">
        <v>65</v>
      </c>
      <c r="BB70" s="177" t="s">
        <v>65</v>
      </c>
      <c r="BC70" s="159" t="s">
        <v>64</v>
      </c>
      <c r="BD70" s="177" t="s">
        <v>64</v>
      </c>
      <c r="BE70" s="177" t="s">
        <v>65</v>
      </c>
      <c r="BF70" s="177" t="s">
        <v>64</v>
      </c>
      <c r="BG70" s="177" t="s">
        <v>65</v>
      </c>
      <c r="BH70" s="177" t="s">
        <v>65</v>
      </c>
    </row>
    <row r="71" spans="1:60" ht="17.25" customHeight="1" thickTop="1" x14ac:dyDescent="0.3">
      <c r="A71" s="373"/>
      <c r="B71" s="323">
        <f>ROW()</f>
        <v>71</v>
      </c>
      <c r="C71" s="323">
        <f>COUNTIFS(D$6:D71,D71)</f>
        <v>1</v>
      </c>
      <c r="D71" s="149" t="str">
        <f>CONCATENATE(IF(api_version=2,"previousLegalForms","PreviousLegalForms")," [array]")</f>
        <v>previousLegalForms [array]</v>
      </c>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row>
    <row r="72" spans="1:60" ht="14.4" x14ac:dyDescent="0.3">
      <c r="A72" s="373"/>
      <c r="B72" s="323">
        <f>ROW()</f>
        <v>72</v>
      </c>
      <c r="C72" s="323">
        <f>COUNTIFS(D$6:D72,D72)</f>
        <v>2</v>
      </c>
      <c r="D72" s="123" t="str">
        <f>CONCATENATE(IF(api_version=2,"legalForm.providerCode","PreviousLegalForm/LegalForm @ProviderCode"))</f>
        <v>legalForm.providerCode</v>
      </c>
      <c r="F72" s="177" t="s">
        <v>65</v>
      </c>
      <c r="G72" s="177" t="s">
        <v>65</v>
      </c>
      <c r="H72" s="177" t="s">
        <v>65</v>
      </c>
      <c r="I72" s="177" t="s">
        <v>65</v>
      </c>
      <c r="J72" s="159" t="s">
        <v>65</v>
      </c>
      <c r="K72" s="160" t="s">
        <v>65</v>
      </c>
      <c r="L72" s="177" t="s">
        <v>65</v>
      </c>
      <c r="M72" s="159" t="s">
        <v>65</v>
      </c>
      <c r="N72" s="160" t="s">
        <v>65</v>
      </c>
      <c r="O72" s="177" t="s">
        <v>65</v>
      </c>
      <c r="P72" s="159" t="s">
        <v>65</v>
      </c>
      <c r="Q72" s="161" t="s">
        <v>65</v>
      </c>
      <c r="R72" s="161" t="s">
        <v>65</v>
      </c>
      <c r="S72" s="159" t="s">
        <v>65</v>
      </c>
      <c r="T72" s="160" t="s">
        <v>65</v>
      </c>
      <c r="U72" s="159" t="s">
        <v>65</v>
      </c>
      <c r="V72" s="160" t="s">
        <v>65</v>
      </c>
      <c r="W72" s="177" t="s">
        <v>65</v>
      </c>
      <c r="X72" s="177" t="s">
        <v>65</v>
      </c>
      <c r="Y72" s="177" t="s">
        <v>65</v>
      </c>
      <c r="Z72" s="177" t="s">
        <v>65</v>
      </c>
      <c r="AA72" s="177" t="s">
        <v>65</v>
      </c>
      <c r="AB72" s="177" t="s">
        <v>65</v>
      </c>
      <c r="AC72" s="177" t="s">
        <v>65</v>
      </c>
      <c r="AD72" s="177" t="s">
        <v>65</v>
      </c>
      <c r="AE72" s="177" t="s">
        <v>65</v>
      </c>
      <c r="AF72" s="177" t="s">
        <v>65</v>
      </c>
      <c r="AG72" s="177" t="str">
        <f t="shared" ref="AG72:AJ74" si="58">IF(api_version=2,"No","No")</f>
        <v>No</v>
      </c>
      <c r="AH72" s="177" t="str">
        <f t="shared" si="58"/>
        <v>No</v>
      </c>
      <c r="AI72" s="177" t="str">
        <f t="shared" si="58"/>
        <v>No</v>
      </c>
      <c r="AJ72" s="177" t="str">
        <f t="shared" si="58"/>
        <v>No</v>
      </c>
      <c r="AK72" s="177" t="s">
        <v>65</v>
      </c>
      <c r="AL72" s="177" t="str">
        <f>AK72</f>
        <v>No</v>
      </c>
      <c r="AM72" s="177" t="s">
        <v>65</v>
      </c>
      <c r="AN72" s="177" t="s">
        <v>65</v>
      </c>
      <c r="AO72" s="177" t="s">
        <v>65</v>
      </c>
      <c r="AP72" s="159" t="str">
        <f>AI72</f>
        <v>No</v>
      </c>
      <c r="AQ72" s="159" t="s">
        <v>65</v>
      </c>
      <c r="AR72" s="159" t="s">
        <v>64</v>
      </c>
      <c r="AS72" s="177" t="s">
        <v>65</v>
      </c>
      <c r="AT72" s="177" t="s">
        <v>65</v>
      </c>
      <c r="AU72" s="177" t="s">
        <v>65</v>
      </c>
      <c r="AV72" s="177" t="s">
        <v>65</v>
      </c>
      <c r="AW72" s="177" t="s">
        <v>65</v>
      </c>
      <c r="AX72" s="159" t="s">
        <v>65</v>
      </c>
      <c r="AY72" s="160" t="s">
        <v>65</v>
      </c>
      <c r="AZ72" s="177" t="s">
        <v>65</v>
      </c>
      <c r="BA72" s="177" t="s">
        <v>65</v>
      </c>
      <c r="BB72" s="177" t="s">
        <v>65</v>
      </c>
      <c r="BC72" s="159" t="s">
        <v>65</v>
      </c>
      <c r="BD72" s="177" t="s">
        <v>65</v>
      </c>
      <c r="BE72" s="177" t="s">
        <v>65</v>
      </c>
      <c r="BF72" s="177" t="s">
        <v>65</v>
      </c>
      <c r="BG72" s="177" t="s">
        <v>65</v>
      </c>
      <c r="BH72" s="177" t="s">
        <v>65</v>
      </c>
    </row>
    <row r="73" spans="1:60" ht="14.4" x14ac:dyDescent="0.3">
      <c r="A73" s="373"/>
      <c r="B73" s="323">
        <f>ROW()</f>
        <v>73</v>
      </c>
      <c r="C73" s="323">
        <f>COUNTIFS(D$6:D73,D73)</f>
        <v>2</v>
      </c>
      <c r="D73" s="123" t="str">
        <f>CONCATENATE(IF(api_version=2,"legalForm.description","PreviousLegalForm/LegalForm"))</f>
        <v>legalForm.description</v>
      </c>
      <c r="F73" s="177" t="s">
        <v>65</v>
      </c>
      <c r="G73" s="177" t="s">
        <v>65</v>
      </c>
      <c r="H73" s="177" t="s">
        <v>64</v>
      </c>
      <c r="I73" s="177" t="s">
        <v>65</v>
      </c>
      <c r="J73" s="159" t="s">
        <v>65</v>
      </c>
      <c r="K73" s="160" t="s">
        <v>65</v>
      </c>
      <c r="L73" s="177" t="s">
        <v>65</v>
      </c>
      <c r="M73" s="159" t="s">
        <v>65</v>
      </c>
      <c r="N73" s="160" t="s">
        <v>65</v>
      </c>
      <c r="O73" s="177" t="s">
        <v>65</v>
      </c>
      <c r="P73" s="159" t="s">
        <v>65</v>
      </c>
      <c r="Q73" s="161" t="s">
        <v>65</v>
      </c>
      <c r="R73" s="161" t="s">
        <v>65</v>
      </c>
      <c r="S73" s="159" t="s">
        <v>65</v>
      </c>
      <c r="T73" s="160" t="s">
        <v>65</v>
      </c>
      <c r="U73" s="159" t="s">
        <v>65</v>
      </c>
      <c r="V73" s="160" t="s">
        <v>65</v>
      </c>
      <c r="W73" s="177" t="s">
        <v>64</v>
      </c>
      <c r="X73" s="177" t="s">
        <v>64</v>
      </c>
      <c r="Y73" s="177" t="s">
        <v>65</v>
      </c>
      <c r="Z73" s="177" t="s">
        <v>65</v>
      </c>
      <c r="AA73" s="177" t="s">
        <v>65</v>
      </c>
      <c r="AB73" s="177" t="s">
        <v>65</v>
      </c>
      <c r="AC73" s="177" t="s">
        <v>65</v>
      </c>
      <c r="AD73" s="177" t="s">
        <v>65</v>
      </c>
      <c r="AE73" s="177" t="s">
        <v>65</v>
      </c>
      <c r="AF73" s="177" t="s">
        <v>65</v>
      </c>
      <c r="AG73" s="177" t="str">
        <f t="shared" si="58"/>
        <v>No</v>
      </c>
      <c r="AH73" s="177" t="s">
        <v>64</v>
      </c>
      <c r="AI73" s="177" t="s">
        <v>64</v>
      </c>
      <c r="AJ73" s="177" t="s">
        <v>64</v>
      </c>
      <c r="AK73" s="177" t="s">
        <v>65</v>
      </c>
      <c r="AL73" s="177" t="str">
        <f>AK73</f>
        <v>No</v>
      </c>
      <c r="AM73" s="177" t="s">
        <v>65</v>
      </c>
      <c r="AN73" s="177" t="s">
        <v>65</v>
      </c>
      <c r="AO73" s="177" t="s">
        <v>64</v>
      </c>
      <c r="AP73" s="159" t="str">
        <f>AI73</f>
        <v>Yes</v>
      </c>
      <c r="AQ73" s="159" t="s">
        <v>65</v>
      </c>
      <c r="AR73" s="159" t="s">
        <v>64</v>
      </c>
      <c r="AS73" s="177" t="s">
        <v>65</v>
      </c>
      <c r="AT73" s="177" t="s">
        <v>65</v>
      </c>
      <c r="AU73" s="177" t="s">
        <v>65</v>
      </c>
      <c r="AV73" s="177" t="s">
        <v>65</v>
      </c>
      <c r="AW73" s="177" t="s">
        <v>65</v>
      </c>
      <c r="AX73" s="159" t="s">
        <v>65</v>
      </c>
      <c r="AY73" s="160" t="s">
        <v>65</v>
      </c>
      <c r="AZ73" s="177" t="s">
        <v>65</v>
      </c>
      <c r="BA73" s="177" t="s">
        <v>65</v>
      </c>
      <c r="BB73" s="177" t="s">
        <v>65</v>
      </c>
      <c r="BC73" s="159" t="s">
        <v>65</v>
      </c>
      <c r="BD73" s="177" t="s">
        <v>65</v>
      </c>
      <c r="BE73" s="177" t="s">
        <v>65</v>
      </c>
      <c r="BF73" s="177" t="s">
        <v>65</v>
      </c>
      <c r="BG73" s="177" t="s">
        <v>65</v>
      </c>
      <c r="BH73" s="177" t="s">
        <v>65</v>
      </c>
    </row>
    <row r="74" spans="1:60" ht="15" thickBot="1" x14ac:dyDescent="0.35">
      <c r="A74" s="373"/>
      <c r="B74" s="323">
        <f>ROW()</f>
        <v>74</v>
      </c>
      <c r="C74" s="323">
        <f>COUNTIFS(D$6:D74,D74)</f>
        <v>1</v>
      </c>
      <c r="D74" s="50" t="str">
        <f>IF(api_version=2,"legalForm.dateChanged","PreviousLegalForm/DateChanged")</f>
        <v>legalForm.dateChanged</v>
      </c>
      <c r="F74" s="177" t="s">
        <v>65</v>
      </c>
      <c r="G74" s="177" t="s">
        <v>65</v>
      </c>
      <c r="H74" s="177" t="s">
        <v>64</v>
      </c>
      <c r="I74" s="177" t="s">
        <v>65</v>
      </c>
      <c r="J74" s="159" t="s">
        <v>65</v>
      </c>
      <c r="K74" s="160" t="s">
        <v>65</v>
      </c>
      <c r="L74" s="177" t="s">
        <v>65</v>
      </c>
      <c r="M74" s="159" t="s">
        <v>65</v>
      </c>
      <c r="N74" s="160" t="s">
        <v>65</v>
      </c>
      <c r="O74" s="177" t="s">
        <v>65</v>
      </c>
      <c r="P74" s="159" t="s">
        <v>65</v>
      </c>
      <c r="Q74" s="161" t="s">
        <v>65</v>
      </c>
      <c r="R74" s="161" t="s">
        <v>65</v>
      </c>
      <c r="S74" s="159" t="s">
        <v>65</v>
      </c>
      <c r="T74" s="160" t="s">
        <v>65</v>
      </c>
      <c r="U74" s="159" t="s">
        <v>65</v>
      </c>
      <c r="V74" s="160" t="s">
        <v>65</v>
      </c>
      <c r="W74" s="177" t="s">
        <v>64</v>
      </c>
      <c r="X74" s="177" t="s">
        <v>64</v>
      </c>
      <c r="Y74" s="177" t="s">
        <v>65</v>
      </c>
      <c r="Z74" s="177" t="s">
        <v>65</v>
      </c>
      <c r="AA74" s="177" t="s">
        <v>65</v>
      </c>
      <c r="AB74" s="177" t="s">
        <v>65</v>
      </c>
      <c r="AC74" s="177" t="s">
        <v>65</v>
      </c>
      <c r="AD74" s="177" t="s">
        <v>65</v>
      </c>
      <c r="AE74" s="177" t="s">
        <v>65</v>
      </c>
      <c r="AF74" s="177" t="s">
        <v>65</v>
      </c>
      <c r="AG74" s="177" t="str">
        <f t="shared" si="58"/>
        <v>No</v>
      </c>
      <c r="AH74" s="177" t="s">
        <v>64</v>
      </c>
      <c r="AI74" s="177" t="s">
        <v>64</v>
      </c>
      <c r="AJ74" s="177" t="s">
        <v>64</v>
      </c>
      <c r="AK74" s="177" t="s">
        <v>65</v>
      </c>
      <c r="AL74" s="177" t="str">
        <f>AK74</f>
        <v>No</v>
      </c>
      <c r="AM74" s="177" t="s">
        <v>65</v>
      </c>
      <c r="AN74" s="177" t="s">
        <v>65</v>
      </c>
      <c r="AO74" s="177" t="s">
        <v>64</v>
      </c>
      <c r="AP74" s="159" t="str">
        <f>AI74</f>
        <v>Yes</v>
      </c>
      <c r="AQ74" s="159" t="s">
        <v>65</v>
      </c>
      <c r="AR74" s="177" t="str">
        <f t="shared" ref="AR74" si="59">IF(api_version=2,"No","No")</f>
        <v>No</v>
      </c>
      <c r="AS74" s="177" t="s">
        <v>65</v>
      </c>
      <c r="AT74" s="177" t="s">
        <v>65</v>
      </c>
      <c r="AU74" s="177" t="s">
        <v>65</v>
      </c>
      <c r="AV74" s="177" t="s">
        <v>65</v>
      </c>
      <c r="AW74" s="177" t="s">
        <v>65</v>
      </c>
      <c r="AX74" s="159" t="s">
        <v>65</v>
      </c>
      <c r="AY74" s="160" t="s">
        <v>65</v>
      </c>
      <c r="AZ74" s="177" t="s">
        <v>65</v>
      </c>
      <c r="BA74" s="177" t="s">
        <v>65</v>
      </c>
      <c r="BB74" s="177" t="s">
        <v>65</v>
      </c>
      <c r="BC74" s="159" t="s">
        <v>65</v>
      </c>
      <c r="BD74" s="177" t="s">
        <v>65</v>
      </c>
      <c r="BE74" s="177" t="s">
        <v>65</v>
      </c>
      <c r="BF74" s="177" t="s">
        <v>65</v>
      </c>
      <c r="BG74" s="177" t="s">
        <v>65</v>
      </c>
      <c r="BH74" s="177" t="s">
        <v>65</v>
      </c>
    </row>
    <row r="75" spans="1:60" ht="15" thickTop="1" x14ac:dyDescent="0.3">
      <c r="A75" s="373"/>
      <c r="B75" s="323">
        <f>ROW()</f>
        <v>75</v>
      </c>
      <c r="C75" s="323">
        <f>COUNTIFS(D$6:D75,D75)</f>
        <v>3</v>
      </c>
      <c r="D75" s="54" t="s">
        <v>667</v>
      </c>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row>
    <row r="76" spans="1:60" ht="18.75" customHeight="1" x14ac:dyDescent="0.3">
      <c r="A76" s="373" t="s">
        <v>710</v>
      </c>
      <c r="B76" s="323">
        <f>ROW()</f>
        <v>76</v>
      </c>
      <c r="C76" s="323">
        <f>COUNTIFS(D$6:D76,D76)</f>
        <v>1</v>
      </c>
      <c r="D76" s="51" t="str">
        <f>IF(api_version=2,"creditScore","CreditScore")</f>
        <v>creditScore</v>
      </c>
      <c r="F76" s="167"/>
      <c r="G76" s="167"/>
      <c r="H76" s="167"/>
      <c r="I76" s="167"/>
      <c r="J76" s="167"/>
      <c r="K76" s="167"/>
      <c r="L76" s="167"/>
      <c r="M76" s="374"/>
      <c r="N76" s="374"/>
      <c r="O76" s="167"/>
      <c r="P76" s="167"/>
      <c r="Q76" s="167"/>
      <c r="R76" s="167"/>
      <c r="S76" s="374"/>
      <c r="T76" s="374"/>
      <c r="U76" s="374"/>
      <c r="V76" s="374"/>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374"/>
      <c r="AY76" s="374"/>
      <c r="AZ76" s="374"/>
      <c r="BA76" s="374"/>
      <c r="BB76" s="167"/>
      <c r="BC76" s="374"/>
      <c r="BD76" s="167"/>
      <c r="BE76" s="167"/>
      <c r="BF76" s="167"/>
      <c r="BG76" s="167"/>
      <c r="BH76" s="167"/>
    </row>
    <row r="77" spans="1:60" ht="15" thickBot="1" x14ac:dyDescent="0.35">
      <c r="A77" s="373"/>
      <c r="B77" s="323">
        <f>ROW()</f>
        <v>77</v>
      </c>
      <c r="C77" s="323">
        <f>COUNTIFS(D$6:D77,D77)</f>
        <v>1</v>
      </c>
      <c r="D77" s="53" t="str">
        <f>IF(api_version=2,"currentCreditRating","CurrentCreditRating")</f>
        <v>currentCreditRating</v>
      </c>
      <c r="F77" s="167"/>
      <c r="G77" s="167"/>
      <c r="H77" s="167"/>
      <c r="I77" s="167"/>
      <c r="J77" s="167"/>
      <c r="K77" s="167"/>
      <c r="L77" s="167"/>
      <c r="M77" s="375"/>
      <c r="N77" s="375"/>
      <c r="O77" s="167"/>
      <c r="P77" s="167"/>
      <c r="Q77" s="167"/>
      <c r="R77" s="167"/>
      <c r="S77" s="375"/>
      <c r="T77" s="375"/>
      <c r="U77" s="375"/>
      <c r="V77" s="375"/>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375"/>
      <c r="AY77" s="375"/>
      <c r="AZ77" s="375"/>
      <c r="BA77" s="375"/>
      <c r="BB77" s="167"/>
      <c r="BC77" s="375"/>
      <c r="BD77" s="167"/>
      <c r="BE77" s="167"/>
      <c r="BF77" s="167"/>
      <c r="BG77" s="167"/>
      <c r="BH77" s="167"/>
    </row>
    <row r="78" spans="1:60" ht="15" thickTop="1" x14ac:dyDescent="0.3">
      <c r="A78" s="373"/>
      <c r="B78" s="323">
        <f>ROW()</f>
        <v>78</v>
      </c>
      <c r="C78" s="323">
        <f>COUNTIFS(D$6:D78,D78)</f>
        <v>1</v>
      </c>
      <c r="D78" s="155" t="str">
        <f>CONCATENATE(IF(api_version=2,"commonValue","CommonValue")," (A - E)")</f>
        <v>commonValue (A - E)</v>
      </c>
      <c r="F78" s="177" t="s">
        <v>64</v>
      </c>
      <c r="G78" s="177" t="s">
        <v>64</v>
      </c>
      <c r="H78" s="177" t="s">
        <v>64</v>
      </c>
      <c r="I78" s="177" t="s">
        <v>64</v>
      </c>
      <c r="J78" s="159" t="s">
        <v>64</v>
      </c>
      <c r="K78" s="160" t="s">
        <v>64</v>
      </c>
      <c r="L78" s="177" t="s">
        <v>64</v>
      </c>
      <c r="M78" s="159" t="s">
        <v>64</v>
      </c>
      <c r="N78" s="160" t="str">
        <f t="shared" ref="N78:N83" si="60">IF(api_version=2,"Yes","No")</f>
        <v>Yes</v>
      </c>
      <c r="O78" s="177" t="s">
        <v>64</v>
      </c>
      <c r="P78" s="159" t="s">
        <v>64</v>
      </c>
      <c r="Q78" s="161" t="s">
        <v>64</v>
      </c>
      <c r="R78" s="161" t="s">
        <v>64</v>
      </c>
      <c r="S78" s="159" t="s">
        <v>64</v>
      </c>
      <c r="T78" s="164" t="s">
        <v>669</v>
      </c>
      <c r="U78" s="159" t="s">
        <v>64</v>
      </c>
      <c r="V78" s="160" t="s">
        <v>64</v>
      </c>
      <c r="W78" s="177" t="s">
        <v>64</v>
      </c>
      <c r="X78" s="177" t="s">
        <v>64</v>
      </c>
      <c r="Y78" s="177" t="s">
        <v>64</v>
      </c>
      <c r="Z78" s="177" t="s">
        <v>64</v>
      </c>
      <c r="AA78" s="177" t="s">
        <v>64</v>
      </c>
      <c r="AB78" s="177" t="s">
        <v>64</v>
      </c>
      <c r="AC78" s="177" t="s">
        <v>64</v>
      </c>
      <c r="AD78" s="177" t="s">
        <v>64</v>
      </c>
      <c r="AE78" s="177" t="s">
        <v>64</v>
      </c>
      <c r="AF78" s="177" t="s">
        <v>64</v>
      </c>
      <c r="AG78" s="177" t="s">
        <v>64</v>
      </c>
      <c r="AH78" s="177" t="s">
        <v>64</v>
      </c>
      <c r="AI78" s="177" t="s">
        <v>64</v>
      </c>
      <c r="AJ78" s="177" t="s">
        <v>64</v>
      </c>
      <c r="AK78" s="177" t="s">
        <v>64</v>
      </c>
      <c r="AL78" s="177" t="str">
        <f t="shared" ref="AL78:AL86" si="61">AK78</f>
        <v>Yes</v>
      </c>
      <c r="AM78" s="177" t="s">
        <v>64</v>
      </c>
      <c r="AN78" s="177" t="s">
        <v>64</v>
      </c>
      <c r="AO78" s="177" t="s">
        <v>64</v>
      </c>
      <c r="AP78" s="177" t="str">
        <f t="shared" ref="AP78:AP86" si="62">AI78</f>
        <v>Yes</v>
      </c>
      <c r="AQ78" s="177" t="s">
        <v>64</v>
      </c>
      <c r="AR78" s="177" t="s">
        <v>64</v>
      </c>
      <c r="AS78" s="177" t="s">
        <v>64</v>
      </c>
      <c r="AT78" s="177" t="s">
        <v>64</v>
      </c>
      <c r="AU78" s="177" t="s">
        <v>64</v>
      </c>
      <c r="AV78" s="177" t="s">
        <v>64</v>
      </c>
      <c r="AW78" s="177" t="s">
        <v>64</v>
      </c>
      <c r="AX78" s="159" t="s">
        <v>64</v>
      </c>
      <c r="AY78" s="160" t="s">
        <v>64</v>
      </c>
      <c r="AZ78" s="177" t="s">
        <v>64</v>
      </c>
      <c r="BA78" s="177" t="s">
        <v>64</v>
      </c>
      <c r="BB78" s="177" t="s">
        <v>64</v>
      </c>
      <c r="BC78" s="159" t="s">
        <v>64</v>
      </c>
      <c r="BD78" s="177" t="s">
        <v>64</v>
      </c>
      <c r="BE78" s="177" t="s">
        <v>64</v>
      </c>
      <c r="BF78" s="177" t="s">
        <v>64</v>
      </c>
      <c r="BG78" s="177" t="s">
        <v>64</v>
      </c>
      <c r="BH78" s="177" t="s">
        <v>64</v>
      </c>
    </row>
    <row r="79" spans="1:60" ht="14.4" x14ac:dyDescent="0.3">
      <c r="A79" s="373"/>
      <c r="B79" s="323">
        <f>ROW()</f>
        <v>79</v>
      </c>
      <c r="C79" s="323">
        <f>COUNTIFS(D$6:D79,D79)</f>
        <v>1</v>
      </c>
      <c r="D79" s="123" t="str">
        <f>IF(api_version=2,"commonDescription","CommonDescription")</f>
        <v>commonDescription</v>
      </c>
      <c r="F79" s="177" t="s">
        <v>64</v>
      </c>
      <c r="G79" s="177" t="s">
        <v>64</v>
      </c>
      <c r="H79" s="177" t="s">
        <v>64</v>
      </c>
      <c r="I79" s="177" t="s">
        <v>64</v>
      </c>
      <c r="J79" s="159" t="s">
        <v>64</v>
      </c>
      <c r="K79" s="160" t="s">
        <v>64</v>
      </c>
      <c r="L79" s="177" t="s">
        <v>64</v>
      </c>
      <c r="M79" s="159" t="s">
        <v>64</v>
      </c>
      <c r="N79" s="160" t="str">
        <f t="shared" si="60"/>
        <v>Yes</v>
      </c>
      <c r="O79" s="177" t="s">
        <v>64</v>
      </c>
      <c r="P79" s="159" t="s">
        <v>64</v>
      </c>
      <c r="Q79" s="161" t="s">
        <v>64</v>
      </c>
      <c r="R79" s="161" t="s">
        <v>64</v>
      </c>
      <c r="S79" s="159" t="s">
        <v>64</v>
      </c>
      <c r="T79" s="164" t="s">
        <v>669</v>
      </c>
      <c r="U79" s="159" t="s">
        <v>64</v>
      </c>
      <c r="V79" s="160" t="s">
        <v>64</v>
      </c>
      <c r="W79" s="177" t="s">
        <v>64</v>
      </c>
      <c r="X79" s="177" t="s">
        <v>64</v>
      </c>
      <c r="Y79" s="177" t="s">
        <v>64</v>
      </c>
      <c r="Z79" s="177" t="s">
        <v>64</v>
      </c>
      <c r="AA79" s="177" t="s">
        <v>64</v>
      </c>
      <c r="AB79" s="177" t="s">
        <v>64</v>
      </c>
      <c r="AC79" s="177" t="s">
        <v>64</v>
      </c>
      <c r="AD79" s="177" t="s">
        <v>64</v>
      </c>
      <c r="AE79" s="177" t="s">
        <v>64</v>
      </c>
      <c r="AF79" s="177" t="s">
        <v>64</v>
      </c>
      <c r="AG79" s="177" t="s">
        <v>64</v>
      </c>
      <c r="AH79" s="177" t="s">
        <v>64</v>
      </c>
      <c r="AI79" s="177" t="s">
        <v>64</v>
      </c>
      <c r="AJ79" s="177" t="s">
        <v>64</v>
      </c>
      <c r="AK79" s="177" t="s">
        <v>64</v>
      </c>
      <c r="AL79" s="177" t="str">
        <f t="shared" si="61"/>
        <v>Yes</v>
      </c>
      <c r="AM79" s="177" t="s">
        <v>64</v>
      </c>
      <c r="AN79" s="177" t="s">
        <v>64</v>
      </c>
      <c r="AO79" s="177" t="s">
        <v>64</v>
      </c>
      <c r="AP79" s="177" t="str">
        <f t="shared" si="62"/>
        <v>Yes</v>
      </c>
      <c r="AQ79" s="177" t="s">
        <v>64</v>
      </c>
      <c r="AR79" s="177" t="s">
        <v>64</v>
      </c>
      <c r="AS79" s="177" t="s">
        <v>64</v>
      </c>
      <c r="AT79" s="177" t="s">
        <v>64</v>
      </c>
      <c r="AU79" s="177" t="s">
        <v>64</v>
      </c>
      <c r="AV79" s="177" t="s">
        <v>64</v>
      </c>
      <c r="AW79" s="177" t="s">
        <v>64</v>
      </c>
      <c r="AX79" s="159" t="s">
        <v>64</v>
      </c>
      <c r="AY79" s="160" t="s">
        <v>64</v>
      </c>
      <c r="AZ79" s="177" t="s">
        <v>64</v>
      </c>
      <c r="BA79" s="177" t="s">
        <v>64</v>
      </c>
      <c r="BB79" s="177" t="s">
        <v>64</v>
      </c>
      <c r="BC79" s="159" t="s">
        <v>64</v>
      </c>
      <c r="BD79" s="177" t="s">
        <v>64</v>
      </c>
      <c r="BE79" s="177" t="s">
        <v>64</v>
      </c>
      <c r="BF79" s="177" t="s">
        <v>64</v>
      </c>
      <c r="BG79" s="177" t="s">
        <v>64</v>
      </c>
      <c r="BH79" s="177" t="s">
        <v>64</v>
      </c>
    </row>
    <row r="80" spans="1:60" ht="14.4" x14ac:dyDescent="0.3">
      <c r="A80" s="373"/>
      <c r="B80" s="323">
        <f>ROW()</f>
        <v>80</v>
      </c>
      <c r="C80" s="323">
        <f>COUNTIFS(D$6:D80,D80)</f>
        <v>1</v>
      </c>
      <c r="D80" s="123" t="str">
        <f>IF(api_version=2,"creditLimit.currency","CreditLimit @Currency")</f>
        <v>creditLimit.currency</v>
      </c>
      <c r="F80" s="177" t="s">
        <v>64</v>
      </c>
      <c r="G80" s="177" t="s">
        <v>64</v>
      </c>
      <c r="H80" s="177" t="s">
        <v>64</v>
      </c>
      <c r="I80" s="177" t="s">
        <v>64</v>
      </c>
      <c r="J80" s="159" t="s">
        <v>64</v>
      </c>
      <c r="K80" s="160" t="str">
        <f>IF(api_version=2,"Yes","No")</f>
        <v>Yes</v>
      </c>
      <c r="L80" s="177" t="s">
        <v>64</v>
      </c>
      <c r="M80" s="159" t="s">
        <v>64</v>
      </c>
      <c r="N80" s="160" t="str">
        <f t="shared" si="60"/>
        <v>Yes</v>
      </c>
      <c r="O80" s="177" t="s">
        <v>64</v>
      </c>
      <c r="P80" s="159" t="s">
        <v>64</v>
      </c>
      <c r="Q80" s="161" t="s">
        <v>64</v>
      </c>
      <c r="R80" s="161" t="s">
        <v>64</v>
      </c>
      <c r="S80" s="159" t="s">
        <v>64</v>
      </c>
      <c r="T80" s="160" t="s">
        <v>65</v>
      </c>
      <c r="U80" s="159" t="s">
        <v>64</v>
      </c>
      <c r="V80" s="177" t="str">
        <f>IF(api_version=2,"Yes","No")</f>
        <v>Yes</v>
      </c>
      <c r="W80" s="177" t="s">
        <v>64</v>
      </c>
      <c r="X80" s="177" t="s">
        <v>64</v>
      </c>
      <c r="Y80" s="206" t="s">
        <v>64</v>
      </c>
      <c r="Z80" s="206" t="s">
        <v>64</v>
      </c>
      <c r="AA80" s="177" t="str">
        <f t="shared" ref="AA80" si="63">IF(api_version=2,"No","No")</f>
        <v>No</v>
      </c>
      <c r="AB80" s="177" t="s">
        <v>64</v>
      </c>
      <c r="AC80" s="177" t="s">
        <v>65</v>
      </c>
      <c r="AD80" s="177" t="s">
        <v>65</v>
      </c>
      <c r="AE80" s="207" t="s">
        <v>64</v>
      </c>
      <c r="AF80" s="207" t="s">
        <v>64</v>
      </c>
      <c r="AG80" s="177" t="s">
        <v>64</v>
      </c>
      <c r="AH80" s="177" t="s">
        <v>65</v>
      </c>
      <c r="AI80" s="177" t="s">
        <v>64</v>
      </c>
      <c r="AJ80" s="177" t="s">
        <v>64</v>
      </c>
      <c r="AK80" s="177" t="s">
        <v>64</v>
      </c>
      <c r="AL80" s="177" t="str">
        <f>AK80</f>
        <v>Yes</v>
      </c>
      <c r="AM80" s="177" t="s">
        <v>64</v>
      </c>
      <c r="AN80" s="177" t="s">
        <v>64</v>
      </c>
      <c r="AO80" s="177" t="s">
        <v>64</v>
      </c>
      <c r="AP80" s="177" t="str">
        <f>AI80</f>
        <v>Yes</v>
      </c>
      <c r="AQ80" s="166" t="s">
        <v>670</v>
      </c>
      <c r="AR80" s="177" t="s">
        <v>64</v>
      </c>
      <c r="AS80" s="177" t="s">
        <v>64</v>
      </c>
      <c r="AT80" s="177" t="s">
        <v>64</v>
      </c>
      <c r="AU80" s="177" t="str">
        <f t="shared" ref="AU80" si="64">IF(api_version=2,"No","No")</f>
        <v>No</v>
      </c>
      <c r="AV80" s="206" t="s">
        <v>669</v>
      </c>
      <c r="AW80" s="177" t="str">
        <f>IF(api_version=2,"Yes","No")</f>
        <v>Yes</v>
      </c>
      <c r="AX80" s="159" t="s">
        <v>64</v>
      </c>
      <c r="AY80" s="160" t="s">
        <v>64</v>
      </c>
      <c r="AZ80" s="177" t="s">
        <v>65</v>
      </c>
      <c r="BA80" s="177" t="s">
        <v>65</v>
      </c>
      <c r="BB80" s="177" t="s">
        <v>64</v>
      </c>
      <c r="BC80" s="159" t="s">
        <v>65</v>
      </c>
      <c r="BD80" s="177" t="str">
        <f>IF(api_version=2,"Yes","Yes")</f>
        <v>Yes</v>
      </c>
      <c r="BE80" s="177" t="s">
        <v>65</v>
      </c>
      <c r="BF80" s="177" t="str">
        <f>IF(api_version=2,"Yes","Yes")</f>
        <v>Yes</v>
      </c>
      <c r="BG80" s="177" t="s">
        <v>64</v>
      </c>
      <c r="BH80" s="177" t="s">
        <v>64</v>
      </c>
    </row>
    <row r="81" spans="1:60" ht="14.4" x14ac:dyDescent="0.3">
      <c r="A81" s="373"/>
      <c r="B81" s="323">
        <f>ROW()</f>
        <v>81</v>
      </c>
      <c r="C81" s="323">
        <f>COUNTIFS(D$6:D81,D81)</f>
        <v>1</v>
      </c>
      <c r="D81" s="123" t="str">
        <f>IF(api_version=2,"creditLimit.value","CreditLimit")</f>
        <v>creditLimit.value</v>
      </c>
      <c r="F81" s="177" t="s">
        <v>64</v>
      </c>
      <c r="G81" s="177" t="s">
        <v>64</v>
      </c>
      <c r="H81" s="177" t="s">
        <v>64</v>
      </c>
      <c r="I81" s="177" t="s">
        <v>64</v>
      </c>
      <c r="J81" s="159" t="s">
        <v>64</v>
      </c>
      <c r="K81" s="160" t="s">
        <v>64</v>
      </c>
      <c r="L81" s="177" t="s">
        <v>64</v>
      </c>
      <c r="M81" s="159" t="s">
        <v>64</v>
      </c>
      <c r="N81" s="160" t="str">
        <f t="shared" si="60"/>
        <v>Yes</v>
      </c>
      <c r="O81" s="177" t="s">
        <v>64</v>
      </c>
      <c r="P81" s="159" t="s">
        <v>64</v>
      </c>
      <c r="Q81" s="161" t="s">
        <v>64</v>
      </c>
      <c r="R81" s="161" t="s">
        <v>64</v>
      </c>
      <c r="S81" s="159" t="s">
        <v>64</v>
      </c>
      <c r="T81" s="164" t="s">
        <v>669</v>
      </c>
      <c r="U81" s="159" t="s">
        <v>64</v>
      </c>
      <c r="V81" s="160" t="s">
        <v>64</v>
      </c>
      <c r="W81" s="177" t="s">
        <v>64</v>
      </c>
      <c r="X81" s="177" t="s">
        <v>64</v>
      </c>
      <c r="Y81" s="177" t="s">
        <v>64</v>
      </c>
      <c r="Z81" s="177" t="s">
        <v>64</v>
      </c>
      <c r="AA81" s="177" t="s">
        <v>64</v>
      </c>
      <c r="AB81" s="177" t="s">
        <v>64</v>
      </c>
      <c r="AC81" s="177" t="s">
        <v>65</v>
      </c>
      <c r="AD81" s="177" t="s">
        <v>64</v>
      </c>
      <c r="AE81" s="177" t="s">
        <v>64</v>
      </c>
      <c r="AF81" s="177" t="s">
        <v>64</v>
      </c>
      <c r="AG81" s="177" t="s">
        <v>64</v>
      </c>
      <c r="AH81" s="206" t="s">
        <v>65</v>
      </c>
      <c r="AI81" s="177" t="s">
        <v>64</v>
      </c>
      <c r="AJ81" s="177" t="s">
        <v>64</v>
      </c>
      <c r="AK81" s="177" t="s">
        <v>64</v>
      </c>
      <c r="AL81" s="177" t="str">
        <f t="shared" si="61"/>
        <v>Yes</v>
      </c>
      <c r="AM81" s="177" t="s">
        <v>64</v>
      </c>
      <c r="AN81" s="177" t="s">
        <v>64</v>
      </c>
      <c r="AO81" s="177" t="s">
        <v>64</v>
      </c>
      <c r="AP81" s="177" t="str">
        <f t="shared" si="62"/>
        <v>Yes</v>
      </c>
      <c r="AQ81" s="177" t="s">
        <v>64</v>
      </c>
      <c r="AR81" s="177" t="s">
        <v>64</v>
      </c>
      <c r="AS81" s="177" t="s">
        <v>64</v>
      </c>
      <c r="AT81" s="177" t="s">
        <v>64</v>
      </c>
      <c r="AU81" s="177" t="s">
        <v>64</v>
      </c>
      <c r="AV81" s="177" t="s">
        <v>64</v>
      </c>
      <c r="AW81" s="177" t="s">
        <v>64</v>
      </c>
      <c r="AX81" s="159" t="s">
        <v>64</v>
      </c>
      <c r="AY81" s="160" t="s">
        <v>64</v>
      </c>
      <c r="AZ81" s="177" t="s">
        <v>64</v>
      </c>
      <c r="BA81" s="177" t="s">
        <v>64</v>
      </c>
      <c r="BB81" s="177" t="s">
        <v>64</v>
      </c>
      <c r="BC81" s="159" t="s">
        <v>65</v>
      </c>
      <c r="BD81" s="177" t="s">
        <v>64</v>
      </c>
      <c r="BE81" s="177" t="s">
        <v>64</v>
      </c>
      <c r="BF81" s="177" t="s">
        <v>64</v>
      </c>
      <c r="BG81" s="177" t="s">
        <v>64</v>
      </c>
      <c r="BH81" s="177" t="s">
        <v>64</v>
      </c>
    </row>
    <row r="82" spans="1:60" ht="14.4" x14ac:dyDescent="0.3">
      <c r="A82" s="373"/>
      <c r="B82" s="323">
        <f>ROW()</f>
        <v>82</v>
      </c>
      <c r="C82" s="323">
        <f>COUNTIFS(D$6:D82,D82)</f>
        <v>1</v>
      </c>
      <c r="D82" s="123" t="str">
        <f>CONCATENATE(IF(api_version=2,"providerValue.value","ProviderValue")," (usually 0-100)")</f>
        <v>providerValue.value (usually 0-100)</v>
      </c>
      <c r="F82" s="177" t="s">
        <v>64</v>
      </c>
      <c r="G82" s="177" t="s">
        <v>64</v>
      </c>
      <c r="H82" s="177" t="s">
        <v>64</v>
      </c>
      <c r="I82" s="177" t="s">
        <v>64</v>
      </c>
      <c r="J82" s="159" t="s">
        <v>64</v>
      </c>
      <c r="K82" s="160" t="s">
        <v>64</v>
      </c>
      <c r="L82" s="177" t="s">
        <v>64</v>
      </c>
      <c r="M82" s="159" t="s">
        <v>64</v>
      </c>
      <c r="N82" s="160" t="str">
        <f t="shared" si="60"/>
        <v>Yes</v>
      </c>
      <c r="O82" s="177" t="s">
        <v>64</v>
      </c>
      <c r="P82" s="159" t="s">
        <v>64</v>
      </c>
      <c r="Q82" s="161" t="s">
        <v>64</v>
      </c>
      <c r="R82" s="161" t="s">
        <v>64</v>
      </c>
      <c r="S82" s="159" t="s">
        <v>64</v>
      </c>
      <c r="T82" s="160" t="s">
        <v>65</v>
      </c>
      <c r="U82" s="159" t="s">
        <v>64</v>
      </c>
      <c r="V82" s="160" t="s">
        <v>64</v>
      </c>
      <c r="W82" s="177" t="s">
        <v>64</v>
      </c>
      <c r="X82" s="177" t="s">
        <v>64</v>
      </c>
      <c r="Y82" s="177" t="s">
        <v>64</v>
      </c>
      <c r="Z82" s="177" t="s">
        <v>64</v>
      </c>
      <c r="AA82" s="177" t="s">
        <v>64</v>
      </c>
      <c r="AB82" s="177" t="s">
        <v>64</v>
      </c>
      <c r="AC82" s="177" t="s">
        <v>64</v>
      </c>
      <c r="AD82" s="177" t="s">
        <v>64</v>
      </c>
      <c r="AE82" s="177" t="s">
        <v>64</v>
      </c>
      <c r="AF82" s="177" t="s">
        <v>64</v>
      </c>
      <c r="AG82" s="177" t="s">
        <v>64</v>
      </c>
      <c r="AH82" s="206" t="s">
        <v>669</v>
      </c>
      <c r="AI82" s="177" t="s">
        <v>64</v>
      </c>
      <c r="AJ82" s="177" t="s">
        <v>64</v>
      </c>
      <c r="AK82" s="177" t="s">
        <v>64</v>
      </c>
      <c r="AL82" s="177" t="str">
        <f t="shared" si="61"/>
        <v>Yes</v>
      </c>
      <c r="AM82" s="177" t="s">
        <v>64</v>
      </c>
      <c r="AN82" s="177" t="s">
        <v>64</v>
      </c>
      <c r="AO82" s="177" t="s">
        <v>64</v>
      </c>
      <c r="AP82" s="177" t="str">
        <f t="shared" si="62"/>
        <v>Yes</v>
      </c>
      <c r="AQ82" s="159" t="s">
        <v>64</v>
      </c>
      <c r="AR82" s="177" t="s">
        <v>64</v>
      </c>
      <c r="AS82" s="177" t="s">
        <v>64</v>
      </c>
      <c r="AT82" s="177" t="s">
        <v>64</v>
      </c>
      <c r="AU82" s="177" t="s">
        <v>64</v>
      </c>
      <c r="AV82" s="177" t="s">
        <v>64</v>
      </c>
      <c r="AW82" s="177" t="s">
        <v>64</v>
      </c>
      <c r="AX82" s="159" t="s">
        <v>64</v>
      </c>
      <c r="AY82" s="160" t="s">
        <v>64</v>
      </c>
      <c r="AZ82" s="177" t="s">
        <v>64</v>
      </c>
      <c r="BA82" s="177" t="s">
        <v>64</v>
      </c>
      <c r="BB82" s="177" t="s">
        <v>64</v>
      </c>
      <c r="BC82" s="159" t="s">
        <v>64</v>
      </c>
      <c r="BD82" s="177" t="s">
        <v>64</v>
      </c>
      <c r="BE82" s="177" t="s">
        <v>64</v>
      </c>
      <c r="BF82" s="177" t="s">
        <v>64</v>
      </c>
      <c r="BG82" s="177" t="s">
        <v>64</v>
      </c>
      <c r="BH82" s="177" t="s">
        <v>64</v>
      </c>
    </row>
    <row r="83" spans="1:60" ht="14.4" x14ac:dyDescent="0.3">
      <c r="A83" s="373"/>
      <c r="B83" s="323">
        <f>ROW()</f>
        <v>83</v>
      </c>
      <c r="C83" s="323">
        <f>COUNTIFS(D$6:D83,D83)</f>
        <v>1</v>
      </c>
      <c r="D83" s="123" t="str">
        <f>IF(api_version=2,"providerDescription","ProviderDescription")</f>
        <v>providerDescription</v>
      </c>
      <c r="F83" s="177" t="s">
        <v>64</v>
      </c>
      <c r="G83" s="177" t="s">
        <v>64</v>
      </c>
      <c r="H83" s="177" t="s">
        <v>64</v>
      </c>
      <c r="I83" s="177" t="s">
        <v>64</v>
      </c>
      <c r="J83" s="159" t="s">
        <v>64</v>
      </c>
      <c r="K83" s="160" t="s">
        <v>64</v>
      </c>
      <c r="L83" s="177" t="s">
        <v>64</v>
      </c>
      <c r="M83" s="159" t="s">
        <v>64</v>
      </c>
      <c r="N83" s="160" t="str">
        <f t="shared" si="60"/>
        <v>Yes</v>
      </c>
      <c r="O83" s="177" t="s">
        <v>64</v>
      </c>
      <c r="P83" s="159" t="s">
        <v>64</v>
      </c>
      <c r="Q83" s="161" t="s">
        <v>64</v>
      </c>
      <c r="R83" s="161" t="s">
        <v>64</v>
      </c>
      <c r="S83" s="159" t="s">
        <v>64</v>
      </c>
      <c r="T83" s="160" t="s">
        <v>65</v>
      </c>
      <c r="U83" s="159" t="s">
        <v>64</v>
      </c>
      <c r="V83" s="160" t="s">
        <v>64</v>
      </c>
      <c r="W83" s="177" t="s">
        <v>64</v>
      </c>
      <c r="X83" s="177" t="s">
        <v>64</v>
      </c>
      <c r="Y83" s="177" t="s">
        <v>64</v>
      </c>
      <c r="Z83" s="177" t="s">
        <v>64</v>
      </c>
      <c r="AA83" s="177" t="s">
        <v>64</v>
      </c>
      <c r="AB83" s="177" t="s">
        <v>64</v>
      </c>
      <c r="AC83" s="177" t="s">
        <v>64</v>
      </c>
      <c r="AD83" s="177" t="s">
        <v>64</v>
      </c>
      <c r="AE83" s="177" t="s">
        <v>64</v>
      </c>
      <c r="AF83" s="177" t="s">
        <v>64</v>
      </c>
      <c r="AG83" s="177" t="s">
        <v>64</v>
      </c>
      <c r="AH83" s="206" t="s">
        <v>669</v>
      </c>
      <c r="AI83" s="177" t="s">
        <v>64</v>
      </c>
      <c r="AJ83" s="177" t="s">
        <v>64</v>
      </c>
      <c r="AK83" s="177" t="s">
        <v>64</v>
      </c>
      <c r="AL83" s="177" t="str">
        <f t="shared" si="61"/>
        <v>Yes</v>
      </c>
      <c r="AM83" s="177" t="s">
        <v>64</v>
      </c>
      <c r="AN83" s="177" t="s">
        <v>64</v>
      </c>
      <c r="AO83" s="177" t="s">
        <v>64</v>
      </c>
      <c r="AP83" s="177" t="str">
        <f t="shared" si="62"/>
        <v>Yes</v>
      </c>
      <c r="AQ83" s="159" t="s">
        <v>64</v>
      </c>
      <c r="AR83" s="177" t="s">
        <v>64</v>
      </c>
      <c r="AS83" s="177" t="s">
        <v>64</v>
      </c>
      <c r="AT83" s="177" t="s">
        <v>64</v>
      </c>
      <c r="AU83" s="177" t="s">
        <v>64</v>
      </c>
      <c r="AV83" s="177" t="s">
        <v>64</v>
      </c>
      <c r="AW83" s="177" t="s">
        <v>64</v>
      </c>
      <c r="AX83" s="159" t="s">
        <v>64</v>
      </c>
      <c r="AY83" s="160" t="s">
        <v>64</v>
      </c>
      <c r="AZ83" s="177" t="s">
        <v>64</v>
      </c>
      <c r="BA83" s="177" t="s">
        <v>64</v>
      </c>
      <c r="BB83" s="177" t="s">
        <v>64</v>
      </c>
      <c r="BC83" s="159" t="s">
        <v>64</v>
      </c>
      <c r="BD83" s="177" t="s">
        <v>64</v>
      </c>
      <c r="BE83" s="177" t="s">
        <v>64</v>
      </c>
      <c r="BF83" s="177" t="s">
        <v>64</v>
      </c>
      <c r="BG83" s="177" t="s">
        <v>64</v>
      </c>
      <c r="BH83" s="177" t="s">
        <v>64</v>
      </c>
    </row>
    <row r="84" spans="1:60" ht="14.4" x14ac:dyDescent="0.3">
      <c r="A84" s="373"/>
      <c r="B84" s="323">
        <f>ROW()</f>
        <v>84</v>
      </c>
      <c r="C84" s="323">
        <f>COUNTIFS(D$6:D84,D84)</f>
        <v>1</v>
      </c>
      <c r="D84" s="123" t="str">
        <f>IF(api_version=2,"pod (Probability of Default)","-")</f>
        <v>pod (Probability of Default)</v>
      </c>
      <c r="F84" s="177" t="str">
        <f>IF(api_version=2,"Yes","No")</f>
        <v>Yes</v>
      </c>
      <c r="G84" s="177" t="str">
        <f>IF(api_version=2,"Yes","No")</f>
        <v>Yes</v>
      </c>
      <c r="H84" s="177" t="str">
        <f t="shared" ref="F84:H85" si="65">IF(api_version=2,"No","No")</f>
        <v>No</v>
      </c>
      <c r="I84" s="177" t="str">
        <f t="shared" ref="I84:K85" si="66">IF(api_version=2,"Yes","No")</f>
        <v>Yes</v>
      </c>
      <c r="J84" s="159" t="str">
        <f t="shared" si="66"/>
        <v>Yes</v>
      </c>
      <c r="K84" s="160" t="str">
        <f t="shared" si="66"/>
        <v>Yes</v>
      </c>
      <c r="L84" s="177" t="str">
        <f t="shared" ref="L84:T85" si="67">IF(api_version=2,"No","No")</f>
        <v>No</v>
      </c>
      <c r="M84" s="159" t="str">
        <f>IF(api_version=2,"Yes","No")</f>
        <v>Yes</v>
      </c>
      <c r="N84" s="160" t="str">
        <f>IF(api_version=2,"No","No")</f>
        <v>No</v>
      </c>
      <c r="O84" s="177" t="s">
        <v>64</v>
      </c>
      <c r="P84" s="159" t="str">
        <f t="shared" si="67"/>
        <v>No</v>
      </c>
      <c r="Q84" s="161" t="str">
        <f t="shared" si="67"/>
        <v>No</v>
      </c>
      <c r="R84" s="161" t="str">
        <f t="shared" si="67"/>
        <v>No</v>
      </c>
      <c r="S84" s="159" t="str">
        <f t="shared" si="67"/>
        <v>No</v>
      </c>
      <c r="T84" s="160" t="str">
        <f t="shared" si="67"/>
        <v>No</v>
      </c>
      <c r="U84" s="159" t="str">
        <f>IF(api_version=2,"Yes","No")</f>
        <v>Yes</v>
      </c>
      <c r="V84" s="160" t="str">
        <f>IF(api_version=2,"Yes","No")</f>
        <v>Yes</v>
      </c>
      <c r="W84" s="177" t="str">
        <f>IF(api_version=2,"Yes","No")</f>
        <v>Yes</v>
      </c>
      <c r="X84" s="177" t="s">
        <v>65</v>
      </c>
      <c r="Y84" s="177" t="s">
        <v>65</v>
      </c>
      <c r="Z84" s="177" t="s">
        <v>65</v>
      </c>
      <c r="AA84" s="177" t="s">
        <v>65</v>
      </c>
      <c r="AB84" s="177" t="s">
        <v>65</v>
      </c>
      <c r="AC84" s="177" t="s">
        <v>65</v>
      </c>
      <c r="AD84" s="177" t="s">
        <v>65</v>
      </c>
      <c r="AE84" s="177" t="s">
        <v>65</v>
      </c>
      <c r="AF84" s="177" t="s">
        <v>65</v>
      </c>
      <c r="AG84" s="177" t="s">
        <v>65</v>
      </c>
      <c r="AH84" s="177" t="s">
        <v>65</v>
      </c>
      <c r="AI84" s="177" t="s">
        <v>65</v>
      </c>
      <c r="AJ84" s="177" t="s">
        <v>65</v>
      </c>
      <c r="AK84" s="177" t="s">
        <v>65</v>
      </c>
      <c r="AL84" s="177" t="s">
        <v>65</v>
      </c>
      <c r="AM84" s="177" t="s">
        <v>65</v>
      </c>
      <c r="AN84" s="177" t="s">
        <v>65</v>
      </c>
      <c r="AO84" s="177" t="s">
        <v>65</v>
      </c>
      <c r="AP84" s="177" t="s">
        <v>65</v>
      </c>
      <c r="AQ84" s="177" t="s">
        <v>65</v>
      </c>
      <c r="AR84" s="159" t="s">
        <v>65</v>
      </c>
      <c r="AS84" s="177" t="s">
        <v>65</v>
      </c>
      <c r="AT84" s="177" t="s">
        <v>65</v>
      </c>
      <c r="AU84" s="177" t="s">
        <v>65</v>
      </c>
      <c r="AV84" s="177" t="s">
        <v>65</v>
      </c>
      <c r="AW84" s="177" t="s">
        <v>65</v>
      </c>
      <c r="AX84" s="159" t="str">
        <f>IF(api_version=2,"Yes","No")</f>
        <v>Yes</v>
      </c>
      <c r="AY84" s="160" t="str">
        <f>IF(api_version=2,"Yes","No")</f>
        <v>Yes</v>
      </c>
      <c r="AZ84" s="206" t="s">
        <v>669</v>
      </c>
      <c r="BA84" s="177" t="s">
        <v>65</v>
      </c>
      <c r="BB84" s="177" t="s">
        <v>65</v>
      </c>
      <c r="BC84" s="177" t="s">
        <v>65</v>
      </c>
      <c r="BD84" s="177" t="s">
        <v>65</v>
      </c>
      <c r="BE84" s="177" t="s">
        <v>65</v>
      </c>
      <c r="BF84" s="177" t="s">
        <v>65</v>
      </c>
      <c r="BG84" s="177" t="s">
        <v>65</v>
      </c>
      <c r="BH84" s="177" t="s">
        <v>65</v>
      </c>
    </row>
    <row r="85" spans="1:60" ht="14.4" x14ac:dyDescent="0.3">
      <c r="A85" s="373"/>
      <c r="B85" s="323">
        <f>ROW()</f>
        <v>85</v>
      </c>
      <c r="C85" s="323">
        <f>COUNTIFS(D$6:D85,D85)</f>
        <v>1</v>
      </c>
      <c r="D85" s="123" t="str">
        <f>IF(api_version=2,"assessment","-")</f>
        <v>assessment</v>
      </c>
      <c r="F85" s="177" t="str">
        <f t="shared" si="65"/>
        <v>No</v>
      </c>
      <c r="G85" s="177" t="str">
        <f t="shared" si="65"/>
        <v>No</v>
      </c>
      <c r="H85" s="177" t="str">
        <f t="shared" si="65"/>
        <v>No</v>
      </c>
      <c r="I85" s="177" t="str">
        <f t="shared" si="66"/>
        <v>Yes</v>
      </c>
      <c r="J85" s="159" t="str">
        <f t="shared" si="66"/>
        <v>Yes</v>
      </c>
      <c r="K85" s="160" t="str">
        <f t="shared" si="66"/>
        <v>Yes</v>
      </c>
      <c r="L85" s="177" t="str">
        <f t="shared" si="67"/>
        <v>No</v>
      </c>
      <c r="M85" s="159" t="str">
        <f t="shared" si="67"/>
        <v>No</v>
      </c>
      <c r="N85" s="160" t="s">
        <v>65</v>
      </c>
      <c r="O85" s="177" t="str">
        <f t="shared" si="67"/>
        <v>No</v>
      </c>
      <c r="P85" s="159" t="s">
        <v>64</v>
      </c>
      <c r="Q85" s="161" t="s">
        <v>64</v>
      </c>
      <c r="R85" s="161" t="s">
        <v>64</v>
      </c>
      <c r="S85" s="159" t="str">
        <f t="shared" si="67"/>
        <v>No</v>
      </c>
      <c r="T85" s="160" t="str">
        <f t="shared" si="67"/>
        <v>No</v>
      </c>
      <c r="U85" s="159" t="str">
        <f>IF(api_version=2,"No","No")</f>
        <v>No</v>
      </c>
      <c r="V85" s="160" t="str">
        <f>IF(api_version=2,"No","No")</f>
        <v>No</v>
      </c>
      <c r="W85" s="177" t="s">
        <v>65</v>
      </c>
      <c r="X85" s="177" t="s">
        <v>65</v>
      </c>
      <c r="Y85" s="177" t="s">
        <v>65</v>
      </c>
      <c r="Z85" s="177" t="s">
        <v>65</v>
      </c>
      <c r="AA85" s="177" t="s">
        <v>65</v>
      </c>
      <c r="AB85" s="177" t="s">
        <v>65</v>
      </c>
      <c r="AC85" s="177" t="s">
        <v>65</v>
      </c>
      <c r="AD85" s="177" t="s">
        <v>65</v>
      </c>
      <c r="AE85" s="177" t="s">
        <v>65</v>
      </c>
      <c r="AF85" s="177" t="s">
        <v>65</v>
      </c>
      <c r="AG85" s="177" t="s">
        <v>65</v>
      </c>
      <c r="AH85" s="177" t="s">
        <v>65</v>
      </c>
      <c r="AI85" s="177" t="s">
        <v>65</v>
      </c>
      <c r="AJ85" s="177" t="s">
        <v>65</v>
      </c>
      <c r="AK85" s="177" t="s">
        <v>65</v>
      </c>
      <c r="AL85" s="177" t="s">
        <v>65</v>
      </c>
      <c r="AM85" s="177" t="s">
        <v>65</v>
      </c>
      <c r="AN85" s="177" t="s">
        <v>65</v>
      </c>
      <c r="AO85" s="177" t="s">
        <v>65</v>
      </c>
      <c r="AP85" s="177" t="s">
        <v>65</v>
      </c>
      <c r="AQ85" s="177" t="s">
        <v>65</v>
      </c>
      <c r="AR85" s="159" t="s">
        <v>65</v>
      </c>
      <c r="AS85" s="177" t="s">
        <v>65</v>
      </c>
      <c r="AT85" s="177" t="s">
        <v>65</v>
      </c>
      <c r="AU85" s="177" t="s">
        <v>65</v>
      </c>
      <c r="AV85" s="177" t="s">
        <v>65</v>
      </c>
      <c r="AW85" s="177" t="s">
        <v>65</v>
      </c>
      <c r="AX85" s="159" t="s">
        <v>65</v>
      </c>
      <c r="AY85" s="160" t="s">
        <v>65</v>
      </c>
      <c r="AZ85" s="177" t="s">
        <v>65</v>
      </c>
      <c r="BA85" s="177" t="s">
        <v>65</v>
      </c>
      <c r="BB85" s="177" t="s">
        <v>65</v>
      </c>
      <c r="BC85" s="177" t="s">
        <v>65</v>
      </c>
      <c r="BD85" s="177" t="s">
        <v>65</v>
      </c>
      <c r="BE85" s="177" t="s">
        <v>65</v>
      </c>
      <c r="BF85" s="177" t="s">
        <v>65</v>
      </c>
      <c r="BG85" s="177" t="s">
        <v>65</v>
      </c>
      <c r="BH85" s="177" t="s">
        <v>65</v>
      </c>
    </row>
    <row r="86" spans="1:60" ht="14.4" x14ac:dyDescent="0.3">
      <c r="A86" s="373"/>
      <c r="B86" s="323">
        <f>ROW()</f>
        <v>86</v>
      </c>
      <c r="C86" s="323">
        <f>COUNTIFS(D$6:D86,D86)</f>
        <v>1</v>
      </c>
      <c r="D86" s="123" t="str">
        <f>IF(api_version=2,"currentContractLimit.currency","CurrentContractLimit @currency")</f>
        <v>currentContractLimit.currency</v>
      </c>
      <c r="F86" s="177" t="s">
        <v>65</v>
      </c>
      <c r="G86" s="177" t="s">
        <v>64</v>
      </c>
      <c r="H86" s="177" t="s">
        <v>65</v>
      </c>
      <c r="I86" s="177" t="s">
        <v>65</v>
      </c>
      <c r="J86" s="159" t="s">
        <v>64</v>
      </c>
      <c r="K86" s="160" t="s">
        <v>64</v>
      </c>
      <c r="L86" s="177" t="s">
        <v>64</v>
      </c>
      <c r="M86" s="159" t="s">
        <v>64</v>
      </c>
      <c r="N86" s="160" t="s">
        <v>65</v>
      </c>
      <c r="O86" s="177" t="s">
        <v>65</v>
      </c>
      <c r="P86" s="159" t="s">
        <v>65</v>
      </c>
      <c r="Q86" s="161" t="s">
        <v>65</v>
      </c>
      <c r="R86" s="161" t="s">
        <v>65</v>
      </c>
      <c r="S86" s="159" t="s">
        <v>64</v>
      </c>
      <c r="T86" s="160" t="s">
        <v>65</v>
      </c>
      <c r="U86" s="159" t="s">
        <v>64</v>
      </c>
      <c r="V86" s="160" t="s">
        <v>65</v>
      </c>
      <c r="W86" s="177" t="s">
        <v>65</v>
      </c>
      <c r="X86" s="177" t="s">
        <v>65</v>
      </c>
      <c r="Y86" s="177" t="s">
        <v>65</v>
      </c>
      <c r="Z86" s="177" t="s">
        <v>65</v>
      </c>
      <c r="AA86" s="177" t="s">
        <v>65</v>
      </c>
      <c r="AB86" s="177" t="s">
        <v>65</v>
      </c>
      <c r="AC86" s="177" t="s">
        <v>65</v>
      </c>
      <c r="AD86" s="177" t="s">
        <v>65</v>
      </c>
      <c r="AE86" s="177" t="s">
        <v>65</v>
      </c>
      <c r="AF86" s="177" t="s">
        <v>65</v>
      </c>
      <c r="AG86" s="177" t="s">
        <v>65</v>
      </c>
      <c r="AH86" s="177" t="s">
        <v>65</v>
      </c>
      <c r="AI86" s="177" t="s">
        <v>65</v>
      </c>
      <c r="AJ86" s="177" t="s">
        <v>65</v>
      </c>
      <c r="AK86" s="177" t="s">
        <v>65</v>
      </c>
      <c r="AL86" s="177" t="str">
        <f t="shared" si="61"/>
        <v>No</v>
      </c>
      <c r="AM86" s="177" t="s">
        <v>65</v>
      </c>
      <c r="AN86" s="177" t="s">
        <v>65</v>
      </c>
      <c r="AO86" s="177" t="s">
        <v>65</v>
      </c>
      <c r="AP86" s="177" t="str">
        <f t="shared" si="62"/>
        <v>No</v>
      </c>
      <c r="AQ86" s="159" t="s">
        <v>65</v>
      </c>
      <c r="AR86" s="159" t="s">
        <v>65</v>
      </c>
      <c r="AS86" s="177" t="s">
        <v>65</v>
      </c>
      <c r="AT86" s="177" t="s">
        <v>65</v>
      </c>
      <c r="AU86" s="177" t="s">
        <v>65</v>
      </c>
      <c r="AV86" s="177" t="s">
        <v>65</v>
      </c>
      <c r="AW86" s="177" t="s">
        <v>65</v>
      </c>
      <c r="AX86" s="159" t="s">
        <v>65</v>
      </c>
      <c r="AY86" s="160" t="s">
        <v>65</v>
      </c>
      <c r="AZ86" s="177" t="s">
        <v>65</v>
      </c>
      <c r="BA86" s="177" t="s">
        <v>65</v>
      </c>
      <c r="BB86" s="177" t="s">
        <v>65</v>
      </c>
      <c r="BC86" s="159" t="s">
        <v>65</v>
      </c>
      <c r="BD86" s="177" t="s">
        <v>65</v>
      </c>
      <c r="BE86" s="177" t="s">
        <v>65</v>
      </c>
      <c r="BF86" s="177" t="s">
        <v>65</v>
      </c>
      <c r="BG86" s="177" t="s">
        <v>65</v>
      </c>
      <c r="BH86" s="177" t="s">
        <v>65</v>
      </c>
    </row>
    <row r="87" spans="1:60" ht="15" thickBot="1" x14ac:dyDescent="0.35">
      <c r="A87" s="373"/>
      <c r="B87" s="323">
        <f>ROW()</f>
        <v>87</v>
      </c>
      <c r="C87" s="323">
        <f>COUNTIFS(D$6:D87,D87)</f>
        <v>1</v>
      </c>
      <c r="D87" s="50" t="str">
        <f>IF(api_version=2,"currentContractLimit.value","CurrentContractLimit")</f>
        <v>currentContractLimit.value</v>
      </c>
      <c r="F87" s="177" t="s">
        <v>65</v>
      </c>
      <c r="G87" s="177" t="s">
        <v>64</v>
      </c>
      <c r="H87" s="177" t="s">
        <v>65</v>
      </c>
      <c r="I87" s="177" t="s">
        <v>65</v>
      </c>
      <c r="J87" s="159" t="s">
        <v>64</v>
      </c>
      <c r="K87" s="160" t="s">
        <v>64</v>
      </c>
      <c r="L87" s="177" t="s">
        <v>64</v>
      </c>
      <c r="M87" s="159" t="s">
        <v>64</v>
      </c>
      <c r="N87" s="160" t="s">
        <v>65</v>
      </c>
      <c r="O87" s="177" t="s">
        <v>65</v>
      </c>
      <c r="P87" s="159" t="s">
        <v>65</v>
      </c>
      <c r="Q87" s="161" t="s">
        <v>65</v>
      </c>
      <c r="R87" s="161" t="s">
        <v>65</v>
      </c>
      <c r="S87" s="159" t="s">
        <v>64</v>
      </c>
      <c r="T87" s="160" t="s">
        <v>65</v>
      </c>
      <c r="U87" s="159" t="s">
        <v>64</v>
      </c>
      <c r="V87" s="160" t="s">
        <v>65</v>
      </c>
      <c r="W87" s="177" t="s">
        <v>65</v>
      </c>
      <c r="X87" s="177" t="s">
        <v>65</v>
      </c>
      <c r="Y87" s="177" t="s">
        <v>65</v>
      </c>
      <c r="Z87" s="177" t="s">
        <v>65</v>
      </c>
      <c r="AA87" s="177" t="s">
        <v>65</v>
      </c>
      <c r="AB87" s="177" t="s">
        <v>65</v>
      </c>
      <c r="AC87" s="177" t="s">
        <v>65</v>
      </c>
      <c r="AD87" s="177" t="s">
        <v>65</v>
      </c>
      <c r="AE87" s="177" t="s">
        <v>65</v>
      </c>
      <c r="AF87" s="177" t="s">
        <v>65</v>
      </c>
      <c r="AG87" s="177" t="s">
        <v>65</v>
      </c>
      <c r="AH87" s="177" t="s">
        <v>65</v>
      </c>
      <c r="AI87" s="177" t="s">
        <v>65</v>
      </c>
      <c r="AJ87" s="177" t="s">
        <v>65</v>
      </c>
      <c r="AK87" s="177" t="s">
        <v>65</v>
      </c>
      <c r="AL87" s="177" t="str">
        <f>AK87</f>
        <v>No</v>
      </c>
      <c r="AM87" s="177" t="s">
        <v>65</v>
      </c>
      <c r="AN87" s="177" t="s">
        <v>65</v>
      </c>
      <c r="AO87" s="177" t="s">
        <v>65</v>
      </c>
      <c r="AP87" s="177" t="str">
        <f>AI87</f>
        <v>No</v>
      </c>
      <c r="AQ87" s="159" t="s">
        <v>65</v>
      </c>
      <c r="AR87" s="159" t="s">
        <v>65</v>
      </c>
      <c r="AS87" s="177" t="s">
        <v>65</v>
      </c>
      <c r="AT87" s="177" t="s">
        <v>65</v>
      </c>
      <c r="AU87" s="177" t="s">
        <v>65</v>
      </c>
      <c r="AV87" s="177" t="s">
        <v>65</v>
      </c>
      <c r="AW87" s="177" t="s">
        <v>65</v>
      </c>
      <c r="AX87" s="159" t="s">
        <v>65</v>
      </c>
      <c r="AY87" s="160" t="s">
        <v>65</v>
      </c>
      <c r="AZ87" s="177" t="s">
        <v>65</v>
      </c>
      <c r="BA87" s="177" t="s">
        <v>65</v>
      </c>
      <c r="BB87" s="177" t="s">
        <v>65</v>
      </c>
      <c r="BC87" s="159" t="s">
        <v>65</v>
      </c>
      <c r="BD87" s="177" t="s">
        <v>65</v>
      </c>
      <c r="BE87" s="177" t="s">
        <v>65</v>
      </c>
      <c r="BF87" s="177" t="s">
        <v>65</v>
      </c>
      <c r="BG87" s="177" t="s">
        <v>65</v>
      </c>
      <c r="BH87" s="177" t="s">
        <v>65</v>
      </c>
    </row>
    <row r="88" spans="1:60" ht="15.6" thickTop="1" thickBot="1" x14ac:dyDescent="0.35">
      <c r="A88" s="373"/>
      <c r="B88" s="323">
        <f>ROW()</f>
        <v>88</v>
      </c>
      <c r="C88" s="323">
        <f>COUNTIFS(D$6:D88,D88)</f>
        <v>1</v>
      </c>
      <c r="D88" s="53" t="str">
        <f>IF(api_version=2,"previousCreditRating","PreviousCreditRating")</f>
        <v>previousCreditRating</v>
      </c>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7"/>
    </row>
    <row r="89" spans="1:60" ht="15" thickTop="1" x14ac:dyDescent="0.3">
      <c r="A89" s="373"/>
      <c r="B89" s="323">
        <f>ROW()</f>
        <v>89</v>
      </c>
      <c r="C89" s="323">
        <f>COUNTIFS(D$6:D89,D89)</f>
        <v>2</v>
      </c>
      <c r="D89" s="155" t="str">
        <f>CONCATENATE(IF(api_version=2,"commonValue","CommonValue")," (A - E)")</f>
        <v>commonValue (A - E)</v>
      </c>
      <c r="F89" s="177" t="s">
        <v>64</v>
      </c>
      <c r="G89" s="177" t="s">
        <v>64</v>
      </c>
      <c r="H89" s="177" t="s">
        <v>64</v>
      </c>
      <c r="I89" s="177" t="s">
        <v>64</v>
      </c>
      <c r="J89" s="159" t="s">
        <v>64</v>
      </c>
      <c r="K89" s="160" t="s">
        <v>64</v>
      </c>
      <c r="L89" s="177" t="s">
        <v>64</v>
      </c>
      <c r="M89" s="159" t="s">
        <v>64</v>
      </c>
      <c r="N89" s="160" t="s">
        <v>65</v>
      </c>
      <c r="O89" s="177" t="s">
        <v>64</v>
      </c>
      <c r="P89" s="159" t="s">
        <v>64</v>
      </c>
      <c r="Q89" s="161" t="s">
        <v>64</v>
      </c>
      <c r="R89" s="161" t="s">
        <v>64</v>
      </c>
      <c r="S89" s="159" t="s">
        <v>64</v>
      </c>
      <c r="T89" s="160" t="s">
        <v>65</v>
      </c>
      <c r="U89" s="159" t="s">
        <v>64</v>
      </c>
      <c r="V89" s="160" t="s">
        <v>64</v>
      </c>
      <c r="W89" s="177" t="s">
        <v>65</v>
      </c>
      <c r="X89" s="177" t="s">
        <v>64</v>
      </c>
      <c r="Y89" s="177" t="s">
        <v>64</v>
      </c>
      <c r="Z89" s="177" t="s">
        <v>65</v>
      </c>
      <c r="AA89" s="177" t="s">
        <v>65</v>
      </c>
      <c r="AB89" s="177" t="s">
        <v>65</v>
      </c>
      <c r="AC89" s="177" t="s">
        <v>65</v>
      </c>
      <c r="AD89" s="177" t="s">
        <v>65</v>
      </c>
      <c r="AE89" s="177" t="s">
        <v>65</v>
      </c>
      <c r="AF89" s="177" t="s">
        <v>65</v>
      </c>
      <c r="AG89" s="177" t="s">
        <v>65</v>
      </c>
      <c r="AH89" s="177" t="s">
        <v>64</v>
      </c>
      <c r="AI89" s="177" t="s">
        <v>65</v>
      </c>
      <c r="AJ89" s="177" t="s">
        <v>65</v>
      </c>
      <c r="AK89" s="177" t="s">
        <v>65</v>
      </c>
      <c r="AL89" s="177" t="str">
        <f t="shared" ref="AL89:AL95" si="68">AK89</f>
        <v>No</v>
      </c>
      <c r="AM89" s="177" t="s">
        <v>65</v>
      </c>
      <c r="AN89" s="177" t="s">
        <v>65</v>
      </c>
      <c r="AO89" s="177" t="s">
        <v>64</v>
      </c>
      <c r="AP89" s="159" t="str">
        <f t="shared" ref="AP89:AP95" si="69">AI89</f>
        <v>No</v>
      </c>
      <c r="AQ89" s="159" t="s">
        <v>65</v>
      </c>
      <c r="AR89" s="159" t="s">
        <v>65</v>
      </c>
      <c r="AS89" s="177" t="s">
        <v>64</v>
      </c>
      <c r="AT89" s="177" t="s">
        <v>65</v>
      </c>
      <c r="AU89" s="177" t="s">
        <v>65</v>
      </c>
      <c r="AV89" s="177" t="s">
        <v>65</v>
      </c>
      <c r="AW89" s="177" t="s">
        <v>65</v>
      </c>
      <c r="AX89" s="159" t="s">
        <v>64</v>
      </c>
      <c r="AY89" s="160" t="s">
        <v>64</v>
      </c>
      <c r="AZ89" s="177" t="s">
        <v>65</v>
      </c>
      <c r="BA89" s="177" t="s">
        <v>65</v>
      </c>
      <c r="BB89" s="177" t="s">
        <v>64</v>
      </c>
      <c r="BC89" s="159" t="s">
        <v>65</v>
      </c>
      <c r="BD89" s="177" t="s">
        <v>65</v>
      </c>
      <c r="BE89" s="177" t="s">
        <v>65</v>
      </c>
      <c r="BF89" s="177" t="s">
        <v>65</v>
      </c>
      <c r="BG89" s="177" t="s">
        <v>64</v>
      </c>
      <c r="BH89" s="177" t="s">
        <v>65</v>
      </c>
    </row>
    <row r="90" spans="1:60" ht="14.4" x14ac:dyDescent="0.3">
      <c r="A90" s="373"/>
      <c r="B90" s="323">
        <f>ROW()</f>
        <v>90</v>
      </c>
      <c r="C90" s="323">
        <f>COUNTIFS(D$6:D90,D90)</f>
        <v>2</v>
      </c>
      <c r="D90" s="123" t="str">
        <f>IF(api_version=2,"commonDescription","CommonDescription")</f>
        <v>commonDescription</v>
      </c>
      <c r="F90" s="177" t="s">
        <v>64</v>
      </c>
      <c r="G90" s="177" t="s">
        <v>64</v>
      </c>
      <c r="H90" s="177" t="s">
        <v>64</v>
      </c>
      <c r="I90" s="177" t="s">
        <v>64</v>
      </c>
      <c r="J90" s="159" t="s">
        <v>64</v>
      </c>
      <c r="K90" s="160" t="s">
        <v>64</v>
      </c>
      <c r="L90" s="177" t="s">
        <v>64</v>
      </c>
      <c r="M90" s="159" t="s">
        <v>64</v>
      </c>
      <c r="N90" s="160" t="s">
        <v>65</v>
      </c>
      <c r="O90" s="177" t="s">
        <v>64</v>
      </c>
      <c r="P90" s="159" t="s">
        <v>64</v>
      </c>
      <c r="Q90" s="161" t="s">
        <v>64</v>
      </c>
      <c r="R90" s="161" t="s">
        <v>64</v>
      </c>
      <c r="S90" s="159" t="s">
        <v>64</v>
      </c>
      <c r="T90" s="160" t="s">
        <v>65</v>
      </c>
      <c r="U90" s="159" t="s">
        <v>64</v>
      </c>
      <c r="V90" s="160" t="s">
        <v>64</v>
      </c>
      <c r="W90" s="177" t="s">
        <v>65</v>
      </c>
      <c r="X90" s="177" t="s">
        <v>64</v>
      </c>
      <c r="Y90" s="177" t="s">
        <v>64</v>
      </c>
      <c r="Z90" s="177" t="s">
        <v>65</v>
      </c>
      <c r="AA90" s="177" t="s">
        <v>65</v>
      </c>
      <c r="AB90" s="177" t="s">
        <v>65</v>
      </c>
      <c r="AC90" s="177" t="s">
        <v>65</v>
      </c>
      <c r="AD90" s="177" t="s">
        <v>65</v>
      </c>
      <c r="AE90" s="177" t="s">
        <v>65</v>
      </c>
      <c r="AF90" s="177" t="s">
        <v>65</v>
      </c>
      <c r="AG90" s="177" t="s">
        <v>65</v>
      </c>
      <c r="AH90" s="177" t="s">
        <v>64</v>
      </c>
      <c r="AI90" s="177" t="s">
        <v>65</v>
      </c>
      <c r="AJ90" s="177" t="s">
        <v>65</v>
      </c>
      <c r="AK90" s="177" t="s">
        <v>65</v>
      </c>
      <c r="AL90" s="177" t="str">
        <f t="shared" si="68"/>
        <v>No</v>
      </c>
      <c r="AM90" s="177" t="s">
        <v>65</v>
      </c>
      <c r="AN90" s="177" t="s">
        <v>65</v>
      </c>
      <c r="AO90" s="177" t="s">
        <v>64</v>
      </c>
      <c r="AP90" s="159" t="str">
        <f t="shared" si="69"/>
        <v>No</v>
      </c>
      <c r="AQ90" s="159" t="s">
        <v>65</v>
      </c>
      <c r="AR90" s="159" t="s">
        <v>65</v>
      </c>
      <c r="AS90" s="177" t="s">
        <v>64</v>
      </c>
      <c r="AT90" s="177" t="s">
        <v>65</v>
      </c>
      <c r="AU90" s="177" t="s">
        <v>65</v>
      </c>
      <c r="AV90" s="177" t="s">
        <v>65</v>
      </c>
      <c r="AW90" s="177" t="s">
        <v>65</v>
      </c>
      <c r="AX90" s="159" t="s">
        <v>64</v>
      </c>
      <c r="AY90" s="160" t="s">
        <v>64</v>
      </c>
      <c r="AZ90" s="177" t="s">
        <v>65</v>
      </c>
      <c r="BA90" s="177" t="s">
        <v>65</v>
      </c>
      <c r="BB90" s="177" t="s">
        <v>64</v>
      </c>
      <c r="BC90" s="159" t="s">
        <v>65</v>
      </c>
      <c r="BD90" s="177" t="s">
        <v>65</v>
      </c>
      <c r="BE90" s="177" t="s">
        <v>65</v>
      </c>
      <c r="BF90" s="177" t="s">
        <v>65</v>
      </c>
      <c r="BG90" s="177" t="s">
        <v>64</v>
      </c>
      <c r="BH90" s="177" t="s">
        <v>65</v>
      </c>
    </row>
    <row r="91" spans="1:60" ht="14.4" x14ac:dyDescent="0.3">
      <c r="A91" s="373"/>
      <c r="B91" s="323">
        <f>ROW()</f>
        <v>91</v>
      </c>
      <c r="C91" s="323">
        <f>COUNTIFS(D$6:D91,D91)</f>
        <v>2</v>
      </c>
      <c r="D91" s="123" t="str">
        <f>IF(api_version=2,"creditLimit.currency","CreditLimit @Currency")</f>
        <v>creditLimit.currency</v>
      </c>
      <c r="F91" s="177" t="s">
        <v>64</v>
      </c>
      <c r="G91" s="177" t="s">
        <v>64</v>
      </c>
      <c r="H91" s="177" t="s">
        <v>64</v>
      </c>
      <c r="I91" s="177" t="s">
        <v>64</v>
      </c>
      <c r="J91" s="159" t="s">
        <v>64</v>
      </c>
      <c r="K91" s="160" t="s">
        <v>64</v>
      </c>
      <c r="L91" s="177" t="s">
        <v>64</v>
      </c>
      <c r="M91" s="159" t="s">
        <v>64</v>
      </c>
      <c r="N91" s="160" t="s">
        <v>65</v>
      </c>
      <c r="O91" s="177" t="s">
        <v>64</v>
      </c>
      <c r="P91" s="159" t="s">
        <v>64</v>
      </c>
      <c r="Q91" s="161" t="s">
        <v>64</v>
      </c>
      <c r="R91" s="161" t="s">
        <v>64</v>
      </c>
      <c r="S91" s="159" t="s">
        <v>64</v>
      </c>
      <c r="T91" s="160" t="s">
        <v>65</v>
      </c>
      <c r="U91" s="159" t="s">
        <v>64</v>
      </c>
      <c r="V91" s="160" t="s">
        <v>64</v>
      </c>
      <c r="W91" s="177" t="s">
        <v>65</v>
      </c>
      <c r="X91" s="177" t="s">
        <v>64</v>
      </c>
      <c r="Y91" s="177" t="s">
        <v>65</v>
      </c>
      <c r="Z91" s="177" t="s">
        <v>65</v>
      </c>
      <c r="AA91" s="177" t="s">
        <v>65</v>
      </c>
      <c r="AB91" s="177" t="s">
        <v>65</v>
      </c>
      <c r="AC91" s="177" t="s">
        <v>65</v>
      </c>
      <c r="AD91" s="177" t="s">
        <v>65</v>
      </c>
      <c r="AE91" s="177" t="s">
        <v>65</v>
      </c>
      <c r="AF91" s="177" t="s">
        <v>65</v>
      </c>
      <c r="AG91" s="177" t="s">
        <v>65</v>
      </c>
      <c r="AH91" s="177" t="s">
        <v>65</v>
      </c>
      <c r="AI91" s="177" t="s">
        <v>65</v>
      </c>
      <c r="AJ91" s="177" t="s">
        <v>65</v>
      </c>
      <c r="AK91" s="177" t="s">
        <v>65</v>
      </c>
      <c r="AL91" s="177" t="str">
        <f t="shared" si="68"/>
        <v>No</v>
      </c>
      <c r="AM91" s="177" t="s">
        <v>65</v>
      </c>
      <c r="AN91" s="177" t="s">
        <v>65</v>
      </c>
      <c r="AO91" s="177" t="s">
        <v>65</v>
      </c>
      <c r="AP91" s="159" t="str">
        <f t="shared" si="69"/>
        <v>No</v>
      </c>
      <c r="AQ91" s="159" t="s">
        <v>65</v>
      </c>
      <c r="AR91" s="159" t="s">
        <v>65</v>
      </c>
      <c r="AS91" s="177" t="s">
        <v>65</v>
      </c>
      <c r="AT91" s="177" t="s">
        <v>65</v>
      </c>
      <c r="AU91" s="177" t="s">
        <v>65</v>
      </c>
      <c r="AV91" s="177" t="s">
        <v>65</v>
      </c>
      <c r="AW91" s="177" t="s">
        <v>65</v>
      </c>
      <c r="AX91" s="159" t="s">
        <v>64</v>
      </c>
      <c r="AY91" s="160" t="s">
        <v>64</v>
      </c>
      <c r="AZ91" s="177" t="s">
        <v>65</v>
      </c>
      <c r="BA91" s="177" t="s">
        <v>65</v>
      </c>
      <c r="BB91" s="177" t="s">
        <v>64</v>
      </c>
      <c r="BC91" s="159" t="s">
        <v>65</v>
      </c>
      <c r="BD91" s="177" t="s">
        <v>65</v>
      </c>
      <c r="BE91" s="177" t="s">
        <v>65</v>
      </c>
      <c r="BF91" s="177" t="s">
        <v>65</v>
      </c>
      <c r="BG91" s="177" t="s">
        <v>64</v>
      </c>
      <c r="BH91" s="177" t="s">
        <v>65</v>
      </c>
    </row>
    <row r="92" spans="1:60" ht="14.4" x14ac:dyDescent="0.3">
      <c r="A92" s="373"/>
      <c r="B92" s="323">
        <f>ROW()</f>
        <v>92</v>
      </c>
      <c r="C92" s="323">
        <f>COUNTIFS(D$6:D92,D92)</f>
        <v>2</v>
      </c>
      <c r="D92" s="123" t="str">
        <f>IF(api_version=2,"creditLimit.value","CreditLimit")</f>
        <v>creditLimit.value</v>
      </c>
      <c r="F92" s="177" t="s">
        <v>64</v>
      </c>
      <c r="G92" s="177" t="s">
        <v>64</v>
      </c>
      <c r="H92" s="177" t="s">
        <v>64</v>
      </c>
      <c r="I92" s="177" t="s">
        <v>64</v>
      </c>
      <c r="J92" s="159" t="s">
        <v>64</v>
      </c>
      <c r="K92" s="160" t="str">
        <f>IF(api_version=2,"Yes","No")</f>
        <v>Yes</v>
      </c>
      <c r="L92" s="177" t="s">
        <v>64</v>
      </c>
      <c r="M92" s="159" t="s">
        <v>64</v>
      </c>
      <c r="N92" s="160" t="s">
        <v>65</v>
      </c>
      <c r="O92" s="177" t="s">
        <v>64</v>
      </c>
      <c r="P92" s="159" t="s">
        <v>64</v>
      </c>
      <c r="Q92" s="161" t="s">
        <v>64</v>
      </c>
      <c r="R92" s="161" t="s">
        <v>64</v>
      </c>
      <c r="S92" s="159" t="s">
        <v>64</v>
      </c>
      <c r="T92" s="160" t="s">
        <v>65</v>
      </c>
      <c r="U92" s="159" t="s">
        <v>64</v>
      </c>
      <c r="V92" s="160" t="s">
        <v>64</v>
      </c>
      <c r="W92" s="177" t="s">
        <v>65</v>
      </c>
      <c r="X92" s="177" t="s">
        <v>64</v>
      </c>
      <c r="Y92" s="206" t="s">
        <v>64</v>
      </c>
      <c r="Z92" s="177" t="s">
        <v>65</v>
      </c>
      <c r="AA92" s="177" t="s">
        <v>65</v>
      </c>
      <c r="AB92" s="177" t="s">
        <v>65</v>
      </c>
      <c r="AC92" s="177" t="s">
        <v>65</v>
      </c>
      <c r="AD92" s="177" t="s">
        <v>65</v>
      </c>
      <c r="AE92" s="177" t="s">
        <v>65</v>
      </c>
      <c r="AF92" s="177" t="s">
        <v>65</v>
      </c>
      <c r="AG92" s="177" t="s">
        <v>65</v>
      </c>
      <c r="AH92" s="177" t="str">
        <f t="shared" ref="AH92" si="70">IF(api_version=2,"No","No")</f>
        <v>No</v>
      </c>
      <c r="AI92" s="177" t="s">
        <v>65</v>
      </c>
      <c r="AJ92" s="177" t="s">
        <v>65</v>
      </c>
      <c r="AK92" s="177" t="s">
        <v>65</v>
      </c>
      <c r="AL92" s="177" t="str">
        <f>AK92</f>
        <v>No</v>
      </c>
      <c r="AM92" s="177" t="s">
        <v>65</v>
      </c>
      <c r="AN92" s="177" t="s">
        <v>65</v>
      </c>
      <c r="AO92" s="177" t="s">
        <v>65</v>
      </c>
      <c r="AP92" s="159" t="str">
        <f t="shared" si="69"/>
        <v>No</v>
      </c>
      <c r="AQ92" s="159" t="s">
        <v>65</v>
      </c>
      <c r="AR92" s="159" t="s">
        <v>65</v>
      </c>
      <c r="AS92" s="177" t="s">
        <v>65</v>
      </c>
      <c r="AT92" s="177" t="s">
        <v>65</v>
      </c>
      <c r="AU92" s="177" t="s">
        <v>65</v>
      </c>
      <c r="AV92" s="177" t="s">
        <v>65</v>
      </c>
      <c r="AW92" s="177" t="s">
        <v>65</v>
      </c>
      <c r="AX92" s="159" t="s">
        <v>64</v>
      </c>
      <c r="AY92" s="160" t="s">
        <v>64</v>
      </c>
      <c r="AZ92" s="177" t="s">
        <v>65</v>
      </c>
      <c r="BA92" s="177" t="s">
        <v>65</v>
      </c>
      <c r="BB92" s="177" t="s">
        <v>64</v>
      </c>
      <c r="BC92" s="159" t="s">
        <v>65</v>
      </c>
      <c r="BD92" s="177" t="s">
        <v>65</v>
      </c>
      <c r="BE92" s="177" t="s">
        <v>65</v>
      </c>
      <c r="BF92" s="177" t="s">
        <v>65</v>
      </c>
      <c r="BG92" s="177" t="s">
        <v>64</v>
      </c>
      <c r="BH92" s="177" t="s">
        <v>65</v>
      </c>
    </row>
    <row r="93" spans="1:60" ht="14.4" x14ac:dyDescent="0.3">
      <c r="A93" s="373"/>
      <c r="B93" s="323">
        <f>ROW()</f>
        <v>93</v>
      </c>
      <c r="C93" s="323">
        <f>COUNTIFS(D$6:D93,D93)</f>
        <v>2</v>
      </c>
      <c r="D93" s="123" t="str">
        <f>CONCATENATE(IF(api_version=2,"providerValue.value","ProviderValue")," (usually 0-100)")</f>
        <v>providerValue.value (usually 0-100)</v>
      </c>
      <c r="F93" s="177" t="s">
        <v>64</v>
      </c>
      <c r="G93" s="177" t="s">
        <v>64</v>
      </c>
      <c r="H93" s="177" t="s">
        <v>64</v>
      </c>
      <c r="I93" s="177" t="s">
        <v>64</v>
      </c>
      <c r="J93" s="159" t="s">
        <v>64</v>
      </c>
      <c r="K93" s="160" t="s">
        <v>64</v>
      </c>
      <c r="L93" s="177" t="s">
        <v>64</v>
      </c>
      <c r="M93" s="159" t="s">
        <v>64</v>
      </c>
      <c r="N93" s="160" t="s">
        <v>65</v>
      </c>
      <c r="O93" s="177" t="s">
        <v>64</v>
      </c>
      <c r="P93" s="159" t="s">
        <v>64</v>
      </c>
      <c r="Q93" s="161" t="s">
        <v>64</v>
      </c>
      <c r="R93" s="161" t="s">
        <v>64</v>
      </c>
      <c r="S93" s="159" t="s">
        <v>64</v>
      </c>
      <c r="T93" s="160" t="s">
        <v>65</v>
      </c>
      <c r="U93" s="159" t="s">
        <v>64</v>
      </c>
      <c r="V93" s="160" t="s">
        <v>64</v>
      </c>
      <c r="W93" s="177" t="s">
        <v>65</v>
      </c>
      <c r="X93" s="177" t="s">
        <v>64</v>
      </c>
      <c r="Y93" s="206" t="s">
        <v>669</v>
      </c>
      <c r="Z93" s="177" t="s">
        <v>65</v>
      </c>
      <c r="AA93" s="177" t="s">
        <v>65</v>
      </c>
      <c r="AB93" s="177" t="s">
        <v>65</v>
      </c>
      <c r="AC93" s="177" t="s">
        <v>65</v>
      </c>
      <c r="AD93" s="177" t="s">
        <v>65</v>
      </c>
      <c r="AE93" s="177" t="s">
        <v>65</v>
      </c>
      <c r="AF93" s="177" t="s">
        <v>65</v>
      </c>
      <c r="AG93" s="177" t="s">
        <v>65</v>
      </c>
      <c r="AH93" s="206" t="s">
        <v>669</v>
      </c>
      <c r="AI93" s="177" t="s">
        <v>65</v>
      </c>
      <c r="AJ93" s="177" t="s">
        <v>65</v>
      </c>
      <c r="AK93" s="177" t="s">
        <v>65</v>
      </c>
      <c r="AL93" s="177" t="str">
        <f>AK93</f>
        <v>No</v>
      </c>
      <c r="AM93" s="177" t="s">
        <v>65</v>
      </c>
      <c r="AN93" s="177" t="s">
        <v>65</v>
      </c>
      <c r="AO93" s="177" t="s">
        <v>64</v>
      </c>
      <c r="AP93" s="159" t="str">
        <f t="shared" si="69"/>
        <v>No</v>
      </c>
      <c r="AQ93" s="159" t="s">
        <v>65</v>
      </c>
      <c r="AR93" s="159" t="s">
        <v>65</v>
      </c>
      <c r="AS93" s="177" t="s">
        <v>64</v>
      </c>
      <c r="AT93" s="177" t="s">
        <v>65</v>
      </c>
      <c r="AU93" s="177" t="s">
        <v>65</v>
      </c>
      <c r="AV93" s="177" t="s">
        <v>65</v>
      </c>
      <c r="AW93" s="177" t="s">
        <v>65</v>
      </c>
      <c r="AX93" s="159" t="s">
        <v>64</v>
      </c>
      <c r="AY93" s="160" t="s">
        <v>64</v>
      </c>
      <c r="AZ93" s="177" t="s">
        <v>65</v>
      </c>
      <c r="BA93" s="177" t="s">
        <v>65</v>
      </c>
      <c r="BB93" s="177" t="s">
        <v>64</v>
      </c>
      <c r="BC93" s="159" t="s">
        <v>65</v>
      </c>
      <c r="BD93" s="177" t="s">
        <v>65</v>
      </c>
      <c r="BE93" s="177" t="s">
        <v>65</v>
      </c>
      <c r="BF93" s="177" t="s">
        <v>65</v>
      </c>
      <c r="BG93" s="177" t="s">
        <v>64</v>
      </c>
      <c r="BH93" s="177" t="s">
        <v>65</v>
      </c>
    </row>
    <row r="94" spans="1:60" ht="15" thickBot="1" x14ac:dyDescent="0.35">
      <c r="A94" s="373"/>
      <c r="B94" s="323">
        <f>ROW()</f>
        <v>94</v>
      </c>
      <c r="C94" s="323">
        <f>COUNTIFS(D$6:D94,D94)</f>
        <v>2</v>
      </c>
      <c r="D94" s="50" t="str">
        <f>IF(api_version=2,"providerDescription","ProviderDescription")</f>
        <v>providerDescription</v>
      </c>
      <c r="F94" s="177" t="s">
        <v>64</v>
      </c>
      <c r="G94" s="177" t="s">
        <v>64</v>
      </c>
      <c r="H94" s="177" t="s">
        <v>64</v>
      </c>
      <c r="I94" s="177" t="s">
        <v>64</v>
      </c>
      <c r="J94" s="159" t="s">
        <v>64</v>
      </c>
      <c r="K94" s="160" t="s">
        <v>64</v>
      </c>
      <c r="L94" s="177" t="s">
        <v>64</v>
      </c>
      <c r="M94" s="159" t="s">
        <v>64</v>
      </c>
      <c r="N94" s="160" t="s">
        <v>65</v>
      </c>
      <c r="O94" s="177" t="s">
        <v>64</v>
      </c>
      <c r="P94" s="159" t="s">
        <v>64</v>
      </c>
      <c r="Q94" s="161" t="s">
        <v>64</v>
      </c>
      <c r="R94" s="161" t="s">
        <v>64</v>
      </c>
      <c r="S94" s="159" t="s">
        <v>64</v>
      </c>
      <c r="T94" s="160" t="s">
        <v>65</v>
      </c>
      <c r="U94" s="159" t="s">
        <v>64</v>
      </c>
      <c r="V94" s="160" t="s">
        <v>64</v>
      </c>
      <c r="W94" s="177" t="s">
        <v>65</v>
      </c>
      <c r="X94" s="177" t="s">
        <v>64</v>
      </c>
      <c r="Y94" s="177" t="s">
        <v>64</v>
      </c>
      <c r="Z94" s="177" t="s">
        <v>65</v>
      </c>
      <c r="AA94" s="177" t="s">
        <v>65</v>
      </c>
      <c r="AB94" s="177" t="s">
        <v>65</v>
      </c>
      <c r="AC94" s="177" t="s">
        <v>65</v>
      </c>
      <c r="AD94" s="177" t="s">
        <v>65</v>
      </c>
      <c r="AE94" s="177" t="s">
        <v>65</v>
      </c>
      <c r="AF94" s="177" t="s">
        <v>65</v>
      </c>
      <c r="AG94" s="177" t="s">
        <v>65</v>
      </c>
      <c r="AH94" s="206" t="s">
        <v>669</v>
      </c>
      <c r="AI94" s="177" t="s">
        <v>65</v>
      </c>
      <c r="AJ94" s="177" t="s">
        <v>65</v>
      </c>
      <c r="AK94" s="177" t="s">
        <v>65</v>
      </c>
      <c r="AL94" s="177" t="str">
        <f>AK94</f>
        <v>No</v>
      </c>
      <c r="AM94" s="177" t="s">
        <v>65</v>
      </c>
      <c r="AN94" s="177" t="s">
        <v>65</v>
      </c>
      <c r="AO94" s="177" t="s">
        <v>64</v>
      </c>
      <c r="AP94" s="159" t="str">
        <f t="shared" si="69"/>
        <v>No</v>
      </c>
      <c r="AQ94" s="159" t="s">
        <v>65</v>
      </c>
      <c r="AR94" s="159" t="s">
        <v>65</v>
      </c>
      <c r="AS94" s="177" t="s">
        <v>64</v>
      </c>
      <c r="AT94" s="177" t="s">
        <v>65</v>
      </c>
      <c r="AU94" s="177" t="s">
        <v>65</v>
      </c>
      <c r="AV94" s="177" t="s">
        <v>65</v>
      </c>
      <c r="AW94" s="177" t="s">
        <v>65</v>
      </c>
      <c r="AX94" s="159" t="s">
        <v>64</v>
      </c>
      <c r="AY94" s="160" t="s">
        <v>64</v>
      </c>
      <c r="AZ94" s="177" t="s">
        <v>65</v>
      </c>
      <c r="BA94" s="177" t="s">
        <v>65</v>
      </c>
      <c r="BB94" s="177" t="s">
        <v>64</v>
      </c>
      <c r="BC94" s="159" t="s">
        <v>65</v>
      </c>
      <c r="BD94" s="177" t="s">
        <v>65</v>
      </c>
      <c r="BE94" s="177" t="s">
        <v>65</v>
      </c>
      <c r="BF94" s="177" t="s">
        <v>65</v>
      </c>
      <c r="BG94" s="177" t="s">
        <v>64</v>
      </c>
      <c r="BH94" s="177" t="s">
        <v>65</v>
      </c>
    </row>
    <row r="95" spans="1:60" ht="15.6" thickTop="1" thickBot="1" x14ac:dyDescent="0.35">
      <c r="A95" s="373"/>
      <c r="B95" s="323">
        <f>ROW()</f>
        <v>95</v>
      </c>
      <c r="C95" s="323">
        <f>COUNTIFS(D$6:D95,D95)</f>
        <v>1</v>
      </c>
      <c r="D95" s="55" t="str">
        <f>IF(api_version=2,"latestRatingChangeDate","DateOfLatestRatingChange")</f>
        <v>latestRatingChangeDate</v>
      </c>
      <c r="F95" s="177" t="s">
        <v>64</v>
      </c>
      <c r="G95" s="177" t="s">
        <v>64</v>
      </c>
      <c r="H95" s="177" t="s">
        <v>64</v>
      </c>
      <c r="I95" s="177" t="s">
        <v>64</v>
      </c>
      <c r="J95" s="159" t="s">
        <v>64</v>
      </c>
      <c r="K95" s="160" t="s">
        <v>64</v>
      </c>
      <c r="L95" s="177" t="s">
        <v>64</v>
      </c>
      <c r="M95" s="159" t="s">
        <v>64</v>
      </c>
      <c r="N95" s="160" t="str">
        <f>IF(api_version=2,"Yes","No")</f>
        <v>Yes</v>
      </c>
      <c r="O95" s="177" t="s">
        <v>64</v>
      </c>
      <c r="P95" s="159" t="s">
        <v>64</v>
      </c>
      <c r="Q95" s="161" t="s">
        <v>64</v>
      </c>
      <c r="R95" s="161" t="s">
        <v>64</v>
      </c>
      <c r="S95" s="159" t="s">
        <v>64</v>
      </c>
      <c r="T95" s="160" t="s">
        <v>65</v>
      </c>
      <c r="U95" s="159" t="s">
        <v>64</v>
      </c>
      <c r="V95" s="160" t="s">
        <v>64</v>
      </c>
      <c r="W95" s="177" t="s">
        <v>65</v>
      </c>
      <c r="X95" s="177" t="s">
        <v>64</v>
      </c>
      <c r="Y95" s="206" t="s">
        <v>670</v>
      </c>
      <c r="Z95" s="177" t="s">
        <v>64</v>
      </c>
      <c r="AA95" s="177" t="s">
        <v>64</v>
      </c>
      <c r="AB95" s="177" t="s">
        <v>64</v>
      </c>
      <c r="AC95" s="177" t="s">
        <v>64</v>
      </c>
      <c r="AD95" s="177" t="s">
        <v>65</v>
      </c>
      <c r="AE95" s="177" t="s">
        <v>65</v>
      </c>
      <c r="AF95" s="177" t="s">
        <v>65</v>
      </c>
      <c r="AG95" s="177" t="s">
        <v>65</v>
      </c>
      <c r="AH95" s="177" t="s">
        <v>64</v>
      </c>
      <c r="AI95" s="177" t="s">
        <v>65</v>
      </c>
      <c r="AJ95" s="177" t="s">
        <v>65</v>
      </c>
      <c r="AK95" s="177" t="s">
        <v>65</v>
      </c>
      <c r="AL95" s="177" t="str">
        <f t="shared" si="68"/>
        <v>No</v>
      </c>
      <c r="AM95" s="177" t="s">
        <v>65</v>
      </c>
      <c r="AN95" s="177" t="s">
        <v>65</v>
      </c>
      <c r="AO95" s="177" t="s">
        <v>65</v>
      </c>
      <c r="AP95" s="159" t="str">
        <f t="shared" si="69"/>
        <v>No</v>
      </c>
      <c r="AQ95" s="159" t="s">
        <v>65</v>
      </c>
      <c r="AR95" s="159" t="s">
        <v>65</v>
      </c>
      <c r="AS95" s="177" t="s">
        <v>64</v>
      </c>
      <c r="AT95" s="177" t="s">
        <v>65</v>
      </c>
      <c r="AU95" s="177" t="s">
        <v>65</v>
      </c>
      <c r="AV95" s="177" t="s">
        <v>65</v>
      </c>
      <c r="AW95" s="177" t="s">
        <v>65</v>
      </c>
      <c r="AX95" s="159" t="s">
        <v>64</v>
      </c>
      <c r="AY95" s="160" t="s">
        <v>64</v>
      </c>
      <c r="AZ95" s="177" t="s">
        <v>65</v>
      </c>
      <c r="BA95" s="177" t="s">
        <v>65</v>
      </c>
      <c r="BB95" s="177" t="s">
        <v>64</v>
      </c>
      <c r="BC95" s="159" t="s">
        <v>65</v>
      </c>
      <c r="BD95" s="177" t="s">
        <v>65</v>
      </c>
      <c r="BE95" s="177" t="s">
        <v>65</v>
      </c>
      <c r="BF95" s="177" t="s">
        <v>65</v>
      </c>
      <c r="BG95" s="177" t="s">
        <v>64</v>
      </c>
      <c r="BH95" s="177" t="s">
        <v>65</v>
      </c>
    </row>
    <row r="96" spans="1:60" ht="15" thickTop="1" x14ac:dyDescent="0.3">
      <c r="A96" s="373"/>
      <c r="B96" s="323">
        <f>ROW()</f>
        <v>96</v>
      </c>
      <c r="C96" s="323">
        <f>COUNTIFS(D$6:D96,D96)</f>
        <v>4</v>
      </c>
      <c r="D96" s="52" t="s">
        <v>667</v>
      </c>
      <c r="F96" s="167"/>
      <c r="G96" s="167"/>
      <c r="H96" s="167"/>
      <c r="I96" s="167"/>
      <c r="J96" s="167"/>
      <c r="K96" s="167"/>
      <c r="L96" s="167"/>
      <c r="M96" s="167"/>
      <c r="N96" s="383" t="s">
        <v>567</v>
      </c>
      <c r="O96" s="167"/>
      <c r="P96" s="167"/>
      <c r="Q96" s="167"/>
      <c r="R96" s="167"/>
      <c r="S96" s="383" t="str">
        <f>S$3</f>
        <v>Limited</v>
      </c>
      <c r="T96" s="383" t="str">
        <f>T$3</f>
        <v>Sole Trader</v>
      </c>
      <c r="U96" s="383" t="str">
        <f>U$3</f>
        <v>Limited</v>
      </c>
      <c r="V96" s="383" t="str">
        <f>V$3</f>
        <v>Non Limited</v>
      </c>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410" t="str">
        <f>AX$3</f>
        <v>Limited</v>
      </c>
      <c r="AY96" s="410" t="str">
        <f>AY$3</f>
        <v>Non Limited</v>
      </c>
      <c r="AZ96" s="167"/>
      <c r="BA96" s="167"/>
      <c r="BB96" s="167"/>
      <c r="BC96" s="167"/>
      <c r="BD96" s="167"/>
      <c r="BE96" s="167"/>
      <c r="BF96" s="167"/>
      <c r="BG96" s="167"/>
      <c r="BH96" s="167"/>
    </row>
    <row r="97" spans="1:60" ht="18.75" customHeight="1" x14ac:dyDescent="0.3">
      <c r="A97" s="373" t="s">
        <v>4</v>
      </c>
      <c r="B97" s="323">
        <f>ROW()</f>
        <v>97</v>
      </c>
      <c r="C97" s="323">
        <f>COUNTIFS(D$6:D97,D97)</f>
        <v>1</v>
      </c>
      <c r="D97" s="51" t="str">
        <f>IF(api_version=2,"contactInformation","ContactInformation")</f>
        <v>contactInformation</v>
      </c>
      <c r="F97" s="167"/>
      <c r="G97" s="167"/>
      <c r="H97" s="167"/>
      <c r="I97" s="167"/>
      <c r="J97" s="167"/>
      <c r="K97" s="167"/>
      <c r="L97" s="167"/>
      <c r="M97" s="374" t="s">
        <v>564</v>
      </c>
      <c r="N97" s="374"/>
      <c r="O97" s="167"/>
      <c r="P97" s="167"/>
      <c r="Q97" s="167"/>
      <c r="R97" s="167"/>
      <c r="S97" s="374"/>
      <c r="T97" s="374"/>
      <c r="U97" s="374"/>
      <c r="V97" s="374"/>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411"/>
      <c r="AY97" s="411"/>
      <c r="AZ97" s="167"/>
      <c r="BA97" s="167"/>
      <c r="BB97" s="167"/>
      <c r="BC97" s="374"/>
      <c r="BD97" s="167"/>
      <c r="BE97" s="167"/>
      <c r="BF97" s="167"/>
      <c r="BG97" s="167"/>
      <c r="BH97" s="167"/>
    </row>
    <row r="98" spans="1:60" ht="15" thickBot="1" x14ac:dyDescent="0.35">
      <c r="A98" s="373"/>
      <c r="B98" s="323">
        <f>ROW()</f>
        <v>98</v>
      </c>
      <c r="C98" s="323">
        <f>COUNTIFS(D$6:D98,D98)</f>
        <v>1</v>
      </c>
      <c r="D98" s="57" t="str">
        <f>IF(api_version=2,"mainAddress","MainAddress")</f>
        <v>mainAddress</v>
      </c>
      <c r="F98" s="167"/>
      <c r="G98" s="167"/>
      <c r="H98" s="167"/>
      <c r="I98" s="167"/>
      <c r="J98" s="167"/>
      <c r="K98" s="167"/>
      <c r="L98" s="167"/>
      <c r="M98" s="375"/>
      <c r="N98" s="375"/>
      <c r="O98" s="167"/>
      <c r="P98" s="167"/>
      <c r="Q98" s="167"/>
      <c r="R98" s="167"/>
      <c r="S98" s="375"/>
      <c r="T98" s="375"/>
      <c r="U98" s="375"/>
      <c r="V98" s="375"/>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412"/>
      <c r="AY98" s="412"/>
      <c r="AZ98" s="167"/>
      <c r="BA98" s="167"/>
      <c r="BB98" s="167"/>
      <c r="BC98" s="375"/>
      <c r="BD98" s="167"/>
      <c r="BE98" s="167"/>
      <c r="BF98" s="167"/>
      <c r="BG98" s="167"/>
      <c r="BH98" s="167"/>
    </row>
    <row r="99" spans="1:60" ht="15.6" thickTop="1" thickBot="1" x14ac:dyDescent="0.35">
      <c r="A99" s="373"/>
      <c r="B99" s="323">
        <f>ROW()</f>
        <v>99</v>
      </c>
      <c r="C99" s="323">
        <f>COUNTIFS(D$6:D99,D99)</f>
        <v>1</v>
      </c>
      <c r="D99" s="49" t="str">
        <f>IF(api_version=2,"simpleValue","Address/SimpleValue")</f>
        <v>simpleValue</v>
      </c>
      <c r="F99" s="177" t="s">
        <v>64</v>
      </c>
      <c r="G99" s="177" t="s">
        <v>64</v>
      </c>
      <c r="H99" s="177" t="s">
        <v>64</v>
      </c>
      <c r="I99" s="177" t="s">
        <v>64</v>
      </c>
      <c r="J99" s="159" t="s">
        <v>64</v>
      </c>
      <c r="K99" s="160" t="s">
        <v>64</v>
      </c>
      <c r="L99" s="177" t="s">
        <v>64</v>
      </c>
      <c r="M99" s="159" t="s">
        <v>64</v>
      </c>
      <c r="N99" s="160" t="str">
        <f>IF(api_version=2,"Yes","No")</f>
        <v>Yes</v>
      </c>
      <c r="O99" s="177" t="s">
        <v>64</v>
      </c>
      <c r="P99" s="159" t="s">
        <v>64</v>
      </c>
      <c r="Q99" s="161" t="s">
        <v>64</v>
      </c>
      <c r="R99" s="161" t="s">
        <v>64</v>
      </c>
      <c r="S99" s="159" t="s">
        <v>64</v>
      </c>
      <c r="T99" s="160" t="s">
        <v>64</v>
      </c>
      <c r="U99" s="159" t="s">
        <v>64</v>
      </c>
      <c r="V99" s="161" t="s">
        <v>64</v>
      </c>
      <c r="W99" s="177" t="s">
        <v>64</v>
      </c>
      <c r="X99" s="177" t="s">
        <v>64</v>
      </c>
      <c r="Y99" s="177" t="s">
        <v>64</v>
      </c>
      <c r="Z99" s="177" t="s">
        <v>64</v>
      </c>
      <c r="AA99" s="177" t="s">
        <v>64</v>
      </c>
      <c r="AB99" s="177" t="s">
        <v>64</v>
      </c>
      <c r="AC99" s="177" t="s">
        <v>64</v>
      </c>
      <c r="AD99" s="177" t="s">
        <v>64</v>
      </c>
      <c r="AE99" s="177" t="s">
        <v>64</v>
      </c>
      <c r="AF99" s="177" t="s">
        <v>64</v>
      </c>
      <c r="AG99" s="177" t="s">
        <v>64</v>
      </c>
      <c r="AH99" s="177" t="s">
        <v>64</v>
      </c>
      <c r="AI99" s="177" t="s">
        <v>64</v>
      </c>
      <c r="AJ99" s="177" t="s">
        <v>64</v>
      </c>
      <c r="AK99" s="177" t="s">
        <v>64</v>
      </c>
      <c r="AL99" s="177" t="str">
        <f>AK99</f>
        <v>Yes</v>
      </c>
      <c r="AM99" s="177" t="s">
        <v>64</v>
      </c>
      <c r="AN99" s="177" t="s">
        <v>64</v>
      </c>
      <c r="AO99" s="177" t="s">
        <v>64</v>
      </c>
      <c r="AP99" s="177" t="str">
        <f>AI99</f>
        <v>Yes</v>
      </c>
      <c r="AQ99" s="177" t="s">
        <v>64</v>
      </c>
      <c r="AR99" s="177" t="s">
        <v>64</v>
      </c>
      <c r="AS99" s="177" t="s">
        <v>64</v>
      </c>
      <c r="AT99" s="177" t="s">
        <v>64</v>
      </c>
      <c r="AU99" s="177" t="s">
        <v>64</v>
      </c>
      <c r="AV99" s="177" t="s">
        <v>64</v>
      </c>
      <c r="AW99" s="177" t="s">
        <v>64</v>
      </c>
      <c r="AX99" s="159" t="s">
        <v>64</v>
      </c>
      <c r="AY99" s="160" t="s">
        <v>64</v>
      </c>
      <c r="AZ99" s="177" t="s">
        <v>64</v>
      </c>
      <c r="BA99" s="177" t="s">
        <v>64</v>
      </c>
      <c r="BB99" s="177" t="s">
        <v>64</v>
      </c>
      <c r="BC99" s="159" t="s">
        <v>64</v>
      </c>
      <c r="BD99" s="177" t="s">
        <v>64</v>
      </c>
      <c r="BE99" s="177" t="s">
        <v>64</v>
      </c>
      <c r="BF99" s="177" t="s">
        <v>64</v>
      </c>
      <c r="BG99" s="177" t="s">
        <v>64</v>
      </c>
      <c r="BH99" s="177" t="s">
        <v>64</v>
      </c>
    </row>
    <row r="100" spans="1:60" ht="15.6" thickTop="1" thickBot="1" x14ac:dyDescent="0.35">
      <c r="A100" s="373"/>
      <c r="B100" s="323">
        <f>ROW()</f>
        <v>100</v>
      </c>
      <c r="C100" s="323">
        <f>COUNTIFS(D$6:D100,D100)</f>
        <v>2</v>
      </c>
      <c r="D100" s="91" t="s">
        <v>672</v>
      </c>
      <c r="F100" s="177" t="s">
        <v>64</v>
      </c>
      <c r="G100" s="177" t="s">
        <v>64</v>
      </c>
      <c r="H100" s="177" t="s">
        <v>64</v>
      </c>
      <c r="I100" s="177" t="s">
        <v>64</v>
      </c>
      <c r="J100" s="159" t="s">
        <v>64</v>
      </c>
      <c r="K100" s="160" t="s">
        <v>64</v>
      </c>
      <c r="L100" s="177" t="str">
        <f>IF(api_version=2,"Yes","Yes")</f>
        <v>Yes</v>
      </c>
      <c r="M100" s="159" t="s">
        <v>64</v>
      </c>
      <c r="N100" s="160" t="str">
        <f>IF(api_version=2,"Yes","No")</f>
        <v>Yes</v>
      </c>
      <c r="O100" s="177" t="s">
        <v>64</v>
      </c>
      <c r="P100" s="159" t="str">
        <f>IF(api_version=2,"Yes","No")</f>
        <v>Yes</v>
      </c>
      <c r="Q100" s="161" t="str">
        <f>IF(api_version=2,"Yes","No")</f>
        <v>Yes</v>
      </c>
      <c r="R100" s="161" t="str">
        <f>IF(api_version=2,"Yes","No")</f>
        <v>Yes</v>
      </c>
      <c r="S100" s="159" t="s">
        <v>64</v>
      </c>
      <c r="T100" s="160" t="s">
        <v>64</v>
      </c>
      <c r="U100" s="159" t="s">
        <v>64</v>
      </c>
      <c r="V100" s="173" t="s">
        <v>64</v>
      </c>
      <c r="W100" s="177" t="s">
        <v>64</v>
      </c>
      <c r="X100" s="177" t="s">
        <v>64</v>
      </c>
      <c r="Y100" s="177" t="s">
        <v>64</v>
      </c>
      <c r="Z100" s="177" t="s">
        <v>64</v>
      </c>
      <c r="AA100" s="177" t="str">
        <f t="shared" ref="AA100:AC100" si="71">IF(api_version=2,"No","No")</f>
        <v>No</v>
      </c>
      <c r="AB100" s="177" t="str">
        <f t="shared" si="71"/>
        <v>No</v>
      </c>
      <c r="AC100" s="177" t="str">
        <f t="shared" si="71"/>
        <v>No</v>
      </c>
      <c r="AD100" s="177" t="s">
        <v>64</v>
      </c>
      <c r="AE100" s="177" t="s">
        <v>64</v>
      </c>
      <c r="AF100" s="177" t="s">
        <v>65</v>
      </c>
      <c r="AG100" s="177" t="s">
        <v>64</v>
      </c>
      <c r="AH100" s="177" t="str">
        <f t="shared" ref="AH100" si="72">IF(api_version=2,"No","No")</f>
        <v>No</v>
      </c>
      <c r="AI100" s="177" t="s">
        <v>64</v>
      </c>
      <c r="AJ100" s="177" t="s">
        <v>64</v>
      </c>
      <c r="AK100" s="177" t="s">
        <v>64</v>
      </c>
      <c r="AL100" s="177" t="str">
        <f>AK100</f>
        <v>Yes</v>
      </c>
      <c r="AM100" s="177" t="s">
        <v>64</v>
      </c>
      <c r="AN100" s="177" t="s">
        <v>64</v>
      </c>
      <c r="AO100" s="177" t="s">
        <v>64</v>
      </c>
      <c r="AP100" s="177" t="str">
        <f>AI100</f>
        <v>Yes</v>
      </c>
      <c r="AQ100" s="177" t="s">
        <v>65</v>
      </c>
      <c r="AR100" s="177" t="s">
        <v>64</v>
      </c>
      <c r="AS100" s="177" t="s">
        <v>65</v>
      </c>
      <c r="AT100" s="177" t="s">
        <v>64</v>
      </c>
      <c r="AU100" s="177" t="str">
        <f t="shared" ref="AU100" si="73">IF(api_version=2,"No","No")</f>
        <v>No</v>
      </c>
      <c r="AV100" s="177" t="s">
        <v>64</v>
      </c>
      <c r="AW100" s="213" t="s">
        <v>64</v>
      </c>
      <c r="AX100" s="159" t="s">
        <v>64</v>
      </c>
      <c r="AY100" s="160" t="s">
        <v>64</v>
      </c>
      <c r="AZ100" s="177" t="s">
        <v>65</v>
      </c>
      <c r="BA100" s="177" t="s">
        <v>64</v>
      </c>
      <c r="BB100" s="177" t="s">
        <v>64</v>
      </c>
      <c r="BC100" s="159" t="s">
        <v>65</v>
      </c>
      <c r="BD100" s="177" t="str">
        <f>IF(api_version=2,"Yes","Yes")</f>
        <v>Yes</v>
      </c>
      <c r="BE100" s="177" t="s">
        <v>64</v>
      </c>
      <c r="BF100" s="177" t="str">
        <f t="shared" ref="BF100" si="74">IF(api_version=2,"No","No")</f>
        <v>No</v>
      </c>
      <c r="BG100" s="177" t="s">
        <v>64</v>
      </c>
      <c r="BH100" s="177" t="s">
        <v>64</v>
      </c>
    </row>
    <row r="101" spans="1:60" ht="15.6" thickTop="1" thickBot="1" x14ac:dyDescent="0.35">
      <c r="A101" s="373"/>
      <c r="B101" s="323">
        <f>ROW()</f>
        <v>101</v>
      </c>
      <c r="C101" s="323">
        <f>COUNTIFS(D$6:D101,D101)</f>
        <v>3</v>
      </c>
      <c r="D101" s="49" t="str">
        <f>IF(api_version=2,"country","Address/Country")</f>
        <v>country</v>
      </c>
      <c r="F101" s="177" t="s">
        <v>64</v>
      </c>
      <c r="G101" s="177" t="s">
        <v>64</v>
      </c>
      <c r="H101" s="177" t="s">
        <v>64</v>
      </c>
      <c r="I101" s="177" t="str">
        <f>IF(api_version=2,"Yes","No")</f>
        <v>Yes</v>
      </c>
      <c r="J101" s="159" t="s">
        <v>64</v>
      </c>
      <c r="K101" s="160" t="s">
        <v>64</v>
      </c>
      <c r="L101" s="177" t="str">
        <f>IF(api_version=2,"Yes","Yes")</f>
        <v>Yes</v>
      </c>
      <c r="M101" s="159" t="s">
        <v>65</v>
      </c>
      <c r="N101" s="160" t="s">
        <v>65</v>
      </c>
      <c r="O101" s="177" t="s">
        <v>64</v>
      </c>
      <c r="P101" s="159" t="s">
        <v>64</v>
      </c>
      <c r="Q101" s="161" t="s">
        <v>64</v>
      </c>
      <c r="R101" s="161" t="s">
        <v>64</v>
      </c>
      <c r="S101" s="159" t="s">
        <v>65</v>
      </c>
      <c r="T101" s="160" t="s">
        <v>65</v>
      </c>
      <c r="U101" s="159" t="s">
        <v>64</v>
      </c>
      <c r="V101" s="160" t="s">
        <v>65</v>
      </c>
      <c r="W101" s="177" t="s">
        <v>64</v>
      </c>
      <c r="X101" s="177" t="s">
        <v>64</v>
      </c>
      <c r="Y101" s="177" t="s">
        <v>65</v>
      </c>
      <c r="Z101" s="177" t="s">
        <v>64</v>
      </c>
      <c r="AA101" s="177" t="s">
        <v>64</v>
      </c>
      <c r="AB101" s="177" t="s">
        <v>64</v>
      </c>
      <c r="AC101" s="177" t="s">
        <v>64</v>
      </c>
      <c r="AD101" s="177" t="s">
        <v>64</v>
      </c>
      <c r="AE101" s="177" t="s">
        <v>64</v>
      </c>
      <c r="AF101" s="177" t="s">
        <v>65</v>
      </c>
      <c r="AG101" s="177" t="s">
        <v>64</v>
      </c>
      <c r="AH101" s="177" t="s">
        <v>64</v>
      </c>
      <c r="AI101" s="177" t="s">
        <v>64</v>
      </c>
      <c r="AJ101" s="177" t="s">
        <v>64</v>
      </c>
      <c r="AK101" s="177" t="s">
        <v>64</v>
      </c>
      <c r="AL101" s="177" t="str">
        <f>AK101</f>
        <v>Yes</v>
      </c>
      <c r="AM101" s="177" t="s">
        <v>64</v>
      </c>
      <c r="AN101" s="177" t="s">
        <v>64</v>
      </c>
      <c r="AO101" s="177" t="s">
        <v>64</v>
      </c>
      <c r="AP101" s="177" t="str">
        <f>AI101</f>
        <v>Yes</v>
      </c>
      <c r="AQ101" s="177" t="s">
        <v>65</v>
      </c>
      <c r="AR101" s="177" t="s">
        <v>64</v>
      </c>
      <c r="AS101" s="177" t="s">
        <v>65</v>
      </c>
      <c r="AT101" s="177" t="s">
        <v>64</v>
      </c>
      <c r="AU101" s="177" t="s">
        <v>65</v>
      </c>
      <c r="AV101" s="177" t="s">
        <v>64</v>
      </c>
      <c r="AW101" s="177" t="s">
        <v>64</v>
      </c>
      <c r="AX101" s="159" t="s">
        <v>64</v>
      </c>
      <c r="AY101" s="160" t="s">
        <v>64</v>
      </c>
      <c r="AZ101" s="177" t="s">
        <v>64</v>
      </c>
      <c r="BA101" s="177" t="s">
        <v>64</v>
      </c>
      <c r="BB101" s="177" t="s">
        <v>64</v>
      </c>
      <c r="BC101" s="159" t="s">
        <v>64</v>
      </c>
      <c r="BD101" s="177" t="s">
        <v>64</v>
      </c>
      <c r="BE101" s="177" t="s">
        <v>64</v>
      </c>
      <c r="BF101" s="177" t="s">
        <v>64</v>
      </c>
      <c r="BG101" s="177" t="s">
        <v>64</v>
      </c>
      <c r="BH101" s="177" t="s">
        <v>65</v>
      </c>
    </row>
    <row r="102" spans="1:60" ht="15.6" thickTop="1" thickBot="1" x14ac:dyDescent="0.35">
      <c r="A102" s="373"/>
      <c r="B102" s="323">
        <f>ROW()</f>
        <v>102</v>
      </c>
      <c r="C102" s="323">
        <f>COUNTIFS(D$6:D102,D102)</f>
        <v>1</v>
      </c>
      <c r="D102" s="49" t="str">
        <f>IF(api_version=2,"telephone","Telephone")</f>
        <v>telephone</v>
      </c>
      <c r="F102" s="177" t="s">
        <v>64</v>
      </c>
      <c r="G102" s="177" t="s">
        <v>64</v>
      </c>
      <c r="H102" s="177" t="s">
        <v>64</v>
      </c>
      <c r="I102" s="177" t="s">
        <v>64</v>
      </c>
      <c r="J102" s="159" t="s">
        <v>64</v>
      </c>
      <c r="K102" s="160" t="s">
        <v>64</v>
      </c>
      <c r="L102" s="177" t="s">
        <v>64</v>
      </c>
      <c r="M102" s="159" t="s">
        <v>64</v>
      </c>
      <c r="N102" s="160" t="s">
        <v>65</v>
      </c>
      <c r="O102" s="177" t="s">
        <v>64</v>
      </c>
      <c r="P102" s="159" t="s">
        <v>64</v>
      </c>
      <c r="Q102" s="161" t="s">
        <v>64</v>
      </c>
      <c r="R102" s="161" t="s">
        <v>64</v>
      </c>
      <c r="S102" s="159" t="s">
        <v>64</v>
      </c>
      <c r="T102" s="160" t="s">
        <v>64</v>
      </c>
      <c r="U102" s="159" t="s">
        <v>64</v>
      </c>
      <c r="V102" s="161" t="s">
        <v>64</v>
      </c>
      <c r="W102" s="177" t="s">
        <v>64</v>
      </c>
      <c r="X102" s="206" t="s">
        <v>670</v>
      </c>
      <c r="Y102" s="177" t="s">
        <v>64</v>
      </c>
      <c r="Z102" s="177" t="s">
        <v>64</v>
      </c>
      <c r="AA102" s="177" t="s">
        <v>64</v>
      </c>
      <c r="AB102" s="177" t="s">
        <v>64</v>
      </c>
      <c r="AC102" s="177" t="s">
        <v>64</v>
      </c>
      <c r="AD102" s="177" t="s">
        <v>64</v>
      </c>
      <c r="AE102" s="177" t="s">
        <v>64</v>
      </c>
      <c r="AF102" s="177" t="s">
        <v>64</v>
      </c>
      <c r="AG102" s="177" t="s">
        <v>64</v>
      </c>
      <c r="AH102" s="177" t="s">
        <v>64</v>
      </c>
      <c r="AI102" s="177" t="s">
        <v>64</v>
      </c>
      <c r="AJ102" s="177" t="s">
        <v>64</v>
      </c>
      <c r="AK102" s="177" t="s">
        <v>64</v>
      </c>
      <c r="AL102" s="177" t="str">
        <f>AK102</f>
        <v>Yes</v>
      </c>
      <c r="AM102" s="177" t="s">
        <v>64</v>
      </c>
      <c r="AN102" s="177" t="s">
        <v>64</v>
      </c>
      <c r="AO102" s="177" t="s">
        <v>64</v>
      </c>
      <c r="AP102" s="177" t="str">
        <f>AI102</f>
        <v>Yes</v>
      </c>
      <c r="AQ102" s="177" t="s">
        <v>64</v>
      </c>
      <c r="AR102" s="177" t="s">
        <v>64</v>
      </c>
      <c r="AS102" s="177" t="s">
        <v>64</v>
      </c>
      <c r="AT102" s="177" t="s">
        <v>65</v>
      </c>
      <c r="AU102" s="177" t="s">
        <v>64</v>
      </c>
      <c r="AV102" s="177" t="s">
        <v>64</v>
      </c>
      <c r="AW102" s="177" t="s">
        <v>64</v>
      </c>
      <c r="AX102" s="159" t="s">
        <v>65</v>
      </c>
      <c r="AY102" s="160" t="s">
        <v>65</v>
      </c>
      <c r="AZ102" s="177" t="s">
        <v>65</v>
      </c>
      <c r="BA102" s="177" t="s">
        <v>64</v>
      </c>
      <c r="BB102" s="177" t="s">
        <v>64</v>
      </c>
      <c r="BC102" s="159" t="s">
        <v>64</v>
      </c>
      <c r="BD102" s="177" t="s">
        <v>64</v>
      </c>
      <c r="BE102" s="177" t="s">
        <v>64</v>
      </c>
      <c r="BF102" s="177" t="s">
        <v>64</v>
      </c>
      <c r="BG102" s="177" t="s">
        <v>64</v>
      </c>
      <c r="BH102" s="177" t="s">
        <v>64</v>
      </c>
    </row>
    <row r="103" spans="1:60" ht="15" thickTop="1" x14ac:dyDescent="0.3">
      <c r="A103" s="373"/>
      <c r="B103" s="323">
        <f>ROW()</f>
        <v>103</v>
      </c>
      <c r="C103" s="323">
        <f>COUNTIFS(D$6:D103,D103)</f>
        <v>5</v>
      </c>
      <c r="D103" s="56" t="s">
        <v>667</v>
      </c>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row>
    <row r="104" spans="1:60" ht="15" thickBot="1" x14ac:dyDescent="0.35">
      <c r="A104" s="373"/>
      <c r="B104" s="323">
        <f>ROW()</f>
        <v>104</v>
      </c>
      <c r="C104" s="323">
        <f>COUNTIFS(D$6:D104,D104)</f>
        <v>1</v>
      </c>
      <c r="D104" s="58" t="str">
        <f>CONCATENATE(IF(api_version=2,"otherAddresses","OtherAddresses")," [array]")</f>
        <v>otherAddresses [array]</v>
      </c>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row>
    <row r="105" spans="1:60" ht="15.6" thickTop="1" thickBot="1" x14ac:dyDescent="0.35">
      <c r="A105" s="373"/>
      <c r="B105" s="323">
        <f>ROW()</f>
        <v>105</v>
      </c>
      <c r="C105" s="323">
        <f>COUNTIFS(D$6:D105,D105)</f>
        <v>2</v>
      </c>
      <c r="D105" s="49" t="str">
        <f>IF(api_version=2,"simpleValue","Address/SimpleValue")</f>
        <v>simpleValue</v>
      </c>
      <c r="F105" s="177" t="s">
        <v>64</v>
      </c>
      <c r="G105" s="177" t="s">
        <v>64</v>
      </c>
      <c r="H105" s="177" t="s">
        <v>65</v>
      </c>
      <c r="I105" s="177" t="s">
        <v>64</v>
      </c>
      <c r="J105" s="159" t="s">
        <v>64</v>
      </c>
      <c r="K105" s="160" t="s">
        <v>64</v>
      </c>
      <c r="L105" s="177" t="s">
        <v>64</v>
      </c>
      <c r="M105" s="159" t="s">
        <v>65</v>
      </c>
      <c r="N105" s="160" t="s">
        <v>65</v>
      </c>
      <c r="O105" s="177" t="s">
        <v>65</v>
      </c>
      <c r="P105" s="159" t="s">
        <v>64</v>
      </c>
      <c r="Q105" s="161" t="s">
        <v>64</v>
      </c>
      <c r="R105" s="161" t="s">
        <v>64</v>
      </c>
      <c r="S105" s="159" t="s">
        <v>64</v>
      </c>
      <c r="T105" s="160" t="s">
        <v>64</v>
      </c>
      <c r="U105" s="159" t="s">
        <v>64</v>
      </c>
      <c r="V105" s="160" t="s">
        <v>65</v>
      </c>
      <c r="W105" s="177" t="s">
        <v>64</v>
      </c>
      <c r="X105" s="177" t="s">
        <v>64</v>
      </c>
      <c r="Y105" s="177" t="s">
        <v>64</v>
      </c>
      <c r="Z105" s="177" t="s">
        <v>64</v>
      </c>
      <c r="AA105" s="177" t="s">
        <v>64</v>
      </c>
      <c r="AB105" s="177" t="s">
        <v>65</v>
      </c>
      <c r="AC105" s="177" t="s">
        <v>65</v>
      </c>
      <c r="AD105" s="177" t="s">
        <v>65</v>
      </c>
      <c r="AE105" s="177" t="s">
        <v>65</v>
      </c>
      <c r="AF105" s="177" t="s">
        <v>64</v>
      </c>
      <c r="AG105" s="177" t="s">
        <v>65</v>
      </c>
      <c r="AH105" s="177" t="s">
        <v>64</v>
      </c>
      <c r="AI105" s="177" t="s">
        <v>64</v>
      </c>
      <c r="AJ105" s="177" t="s">
        <v>64</v>
      </c>
      <c r="AK105" s="177" t="s">
        <v>64</v>
      </c>
      <c r="AL105" s="177" t="str">
        <f>AK105</f>
        <v>Yes</v>
      </c>
      <c r="AM105" s="177" t="s">
        <v>64</v>
      </c>
      <c r="AN105" s="177" t="s">
        <v>65</v>
      </c>
      <c r="AO105" s="177" t="s">
        <v>65</v>
      </c>
      <c r="AP105" s="177" t="str">
        <f>AI105</f>
        <v>Yes</v>
      </c>
      <c r="AQ105" s="177" t="s">
        <v>65</v>
      </c>
      <c r="AR105" s="177" t="s">
        <v>64</v>
      </c>
      <c r="AS105" s="177" t="s">
        <v>65</v>
      </c>
      <c r="AT105" s="177" t="s">
        <v>65</v>
      </c>
      <c r="AU105" s="177" t="s">
        <v>64</v>
      </c>
      <c r="AV105" s="177" t="s">
        <v>64</v>
      </c>
      <c r="AW105" s="177" t="s">
        <v>65</v>
      </c>
      <c r="AX105" s="159" t="s">
        <v>64</v>
      </c>
      <c r="AY105" s="160" t="s">
        <v>65</v>
      </c>
      <c r="AZ105" s="177" t="s">
        <v>65</v>
      </c>
      <c r="BA105" s="177" t="s">
        <v>64</v>
      </c>
      <c r="BB105" s="177" t="s">
        <v>64</v>
      </c>
      <c r="BC105" s="159" t="s">
        <v>64</v>
      </c>
      <c r="BD105" s="177" t="s">
        <v>65</v>
      </c>
      <c r="BE105" s="177" t="s">
        <v>65</v>
      </c>
      <c r="BF105" s="177" t="s">
        <v>65</v>
      </c>
      <c r="BG105" s="177" t="s">
        <v>64</v>
      </c>
      <c r="BH105" s="177" t="s">
        <v>64</v>
      </c>
    </row>
    <row r="106" spans="1:60" ht="15.6" thickTop="1" thickBot="1" x14ac:dyDescent="0.35">
      <c r="A106" s="373"/>
      <c r="B106" s="323">
        <f>ROW()</f>
        <v>106</v>
      </c>
      <c r="C106" s="323">
        <f>COUNTIFS(D$6:D106,D106)</f>
        <v>3</v>
      </c>
      <c r="D106" s="91" t="s">
        <v>672</v>
      </c>
      <c r="F106" s="177" t="s">
        <v>64</v>
      </c>
      <c r="G106" s="177" t="s">
        <v>64</v>
      </c>
      <c r="H106" s="177" t="s">
        <v>65</v>
      </c>
      <c r="I106" s="177" t="s">
        <v>64</v>
      </c>
      <c r="J106" s="159" t="s">
        <v>64</v>
      </c>
      <c r="K106" s="160" t="s">
        <v>64</v>
      </c>
      <c r="L106" s="177" t="str">
        <f>IF(api_version=2,"Yes","No")</f>
        <v>Yes</v>
      </c>
      <c r="M106" s="159" t="s">
        <v>65</v>
      </c>
      <c r="N106" s="160" t="s">
        <v>65</v>
      </c>
      <c r="O106" s="177" t="s">
        <v>65</v>
      </c>
      <c r="P106" s="159" t="s">
        <v>64</v>
      </c>
      <c r="Q106" s="161" t="s">
        <v>64</v>
      </c>
      <c r="R106" s="161" t="s">
        <v>64</v>
      </c>
      <c r="S106" s="159" t="str">
        <f t="shared" ref="S106:T106" si="75">IF(api_version=2,"No","No")</f>
        <v>No</v>
      </c>
      <c r="T106" s="160" t="str">
        <f t="shared" si="75"/>
        <v>No</v>
      </c>
      <c r="U106" s="159" t="s">
        <v>64</v>
      </c>
      <c r="V106" s="160" t="s">
        <v>65</v>
      </c>
      <c r="W106" s="177" t="s">
        <v>64</v>
      </c>
      <c r="X106" s="177" t="s">
        <v>64</v>
      </c>
      <c r="Y106" s="177" t="s">
        <v>64</v>
      </c>
      <c r="Z106" s="177" t="s">
        <v>64</v>
      </c>
      <c r="AA106" s="177" t="str">
        <f t="shared" ref="AA106" si="76">IF(api_version=2,"No","No")</f>
        <v>No</v>
      </c>
      <c r="AB106" s="177" t="s">
        <v>65</v>
      </c>
      <c r="AC106" s="177" t="s">
        <v>65</v>
      </c>
      <c r="AD106" s="177" t="s">
        <v>65</v>
      </c>
      <c r="AE106" s="177" t="s">
        <v>65</v>
      </c>
      <c r="AF106" s="177" t="s">
        <v>65</v>
      </c>
      <c r="AG106" s="177" t="s">
        <v>65</v>
      </c>
      <c r="AH106" s="177" t="str">
        <f t="shared" ref="AH106" si="77">IF(api_version=2,"No","No")</f>
        <v>No</v>
      </c>
      <c r="AI106" s="177" t="s">
        <v>64</v>
      </c>
      <c r="AJ106" s="177" t="s">
        <v>64</v>
      </c>
      <c r="AK106" s="177" t="s">
        <v>64</v>
      </c>
      <c r="AL106" s="177" t="str">
        <f>AK106</f>
        <v>Yes</v>
      </c>
      <c r="AM106" s="177" t="s">
        <v>64</v>
      </c>
      <c r="AN106" s="177" t="s">
        <v>65</v>
      </c>
      <c r="AO106" s="177" t="str">
        <f t="shared" ref="AO106" si="78">IF(api_version=2,"No","No")</f>
        <v>No</v>
      </c>
      <c r="AP106" s="177" t="str">
        <f>AI106</f>
        <v>Yes</v>
      </c>
      <c r="AQ106" s="177" t="s">
        <v>65</v>
      </c>
      <c r="AR106" s="177" t="s">
        <v>64</v>
      </c>
      <c r="AS106" s="177" t="s">
        <v>65</v>
      </c>
      <c r="AT106" s="177" t="s">
        <v>65</v>
      </c>
      <c r="AU106" s="177" t="str">
        <f t="shared" ref="AU106" si="79">IF(api_version=2,"No","No")</f>
        <v>No</v>
      </c>
      <c r="AV106" s="177" t="s">
        <v>64</v>
      </c>
      <c r="AW106" s="177" t="s">
        <v>65</v>
      </c>
      <c r="AX106" s="159" t="s">
        <v>64</v>
      </c>
      <c r="AY106" s="160" t="s">
        <v>65</v>
      </c>
      <c r="AZ106" s="177" t="s">
        <v>65</v>
      </c>
      <c r="BA106" s="177" t="s">
        <v>64</v>
      </c>
      <c r="BB106" s="177" t="s">
        <v>64</v>
      </c>
      <c r="BC106" s="159" t="s">
        <v>65</v>
      </c>
      <c r="BD106" s="177" t="s">
        <v>65</v>
      </c>
      <c r="BE106" s="177" t="s">
        <v>65</v>
      </c>
      <c r="BF106" s="177" t="s">
        <v>65</v>
      </c>
      <c r="BG106" s="177" t="s">
        <v>64</v>
      </c>
      <c r="BH106" s="177" t="s">
        <v>64</v>
      </c>
    </row>
    <row r="107" spans="1:60" ht="15.6" thickTop="1" thickBot="1" x14ac:dyDescent="0.35">
      <c r="A107" s="373"/>
      <c r="B107" s="323">
        <f>ROW()</f>
        <v>107</v>
      </c>
      <c r="C107" s="323">
        <f>COUNTIFS(D$6:D107,D107)</f>
        <v>4</v>
      </c>
      <c r="D107" s="49" t="str">
        <f>IF(api_version=2,"country","Address/Country")</f>
        <v>country</v>
      </c>
      <c r="F107" s="177" t="s">
        <v>64</v>
      </c>
      <c r="G107" s="177" t="s">
        <v>64</v>
      </c>
      <c r="H107" s="177" t="s">
        <v>65</v>
      </c>
      <c r="I107" s="177" t="s">
        <v>64</v>
      </c>
      <c r="J107" s="159" t="s">
        <v>65</v>
      </c>
      <c r="K107" s="160" t="s">
        <v>65</v>
      </c>
      <c r="L107" s="177" t="s">
        <v>65</v>
      </c>
      <c r="M107" s="159" t="s">
        <v>65</v>
      </c>
      <c r="N107" s="160" t="s">
        <v>65</v>
      </c>
      <c r="O107" s="177" t="s">
        <v>65</v>
      </c>
      <c r="P107" s="159" t="s">
        <v>64</v>
      </c>
      <c r="Q107" s="161" t="s">
        <v>64</v>
      </c>
      <c r="R107" s="161" t="s">
        <v>64</v>
      </c>
      <c r="S107" s="159" t="s">
        <v>65</v>
      </c>
      <c r="T107" s="160" t="s">
        <v>64</v>
      </c>
      <c r="U107" s="159" t="s">
        <v>65</v>
      </c>
      <c r="V107" s="160" t="s">
        <v>65</v>
      </c>
      <c r="W107" s="177" t="s">
        <v>64</v>
      </c>
      <c r="X107" s="177" t="s">
        <v>64</v>
      </c>
      <c r="Y107" s="177" t="s">
        <v>65</v>
      </c>
      <c r="Z107" s="177" t="s">
        <v>64</v>
      </c>
      <c r="AA107" s="177" t="s">
        <v>64</v>
      </c>
      <c r="AB107" s="177" t="s">
        <v>65</v>
      </c>
      <c r="AC107" s="177" t="s">
        <v>65</v>
      </c>
      <c r="AD107" s="177" t="s">
        <v>65</v>
      </c>
      <c r="AE107" s="177" t="s">
        <v>65</v>
      </c>
      <c r="AF107" s="177" t="s">
        <v>65</v>
      </c>
      <c r="AG107" s="177" t="s">
        <v>65</v>
      </c>
      <c r="AH107" s="177" t="s">
        <v>64</v>
      </c>
      <c r="AI107" s="177" t="s">
        <v>64</v>
      </c>
      <c r="AJ107" s="177" t="s">
        <v>64</v>
      </c>
      <c r="AK107" s="177" t="s">
        <v>64</v>
      </c>
      <c r="AL107" s="177" t="str">
        <f>AK107</f>
        <v>Yes</v>
      </c>
      <c r="AM107" s="177" t="s">
        <v>64</v>
      </c>
      <c r="AN107" s="177" t="s">
        <v>65</v>
      </c>
      <c r="AO107" s="177" t="s">
        <v>65</v>
      </c>
      <c r="AP107" s="177" t="str">
        <f>AI107</f>
        <v>Yes</v>
      </c>
      <c r="AQ107" s="177" t="s">
        <v>65</v>
      </c>
      <c r="AR107" s="177" t="s">
        <v>64</v>
      </c>
      <c r="AS107" s="177" t="s">
        <v>65</v>
      </c>
      <c r="AT107" s="177" t="s">
        <v>65</v>
      </c>
      <c r="AU107" s="177" t="s">
        <v>65</v>
      </c>
      <c r="AV107" s="177" t="s">
        <v>64</v>
      </c>
      <c r="AW107" s="177" t="s">
        <v>65</v>
      </c>
      <c r="AX107" s="159" t="s">
        <v>64</v>
      </c>
      <c r="AY107" s="160" t="s">
        <v>65</v>
      </c>
      <c r="AZ107" s="177" t="s">
        <v>65</v>
      </c>
      <c r="BA107" s="177" t="s">
        <v>65</v>
      </c>
      <c r="BB107" s="177" t="s">
        <v>64</v>
      </c>
      <c r="BC107" s="159" t="s">
        <v>64</v>
      </c>
      <c r="BD107" s="177" t="s">
        <v>65</v>
      </c>
      <c r="BE107" s="177" t="s">
        <v>65</v>
      </c>
      <c r="BF107" s="177" t="s">
        <v>65</v>
      </c>
      <c r="BG107" s="177" t="s">
        <v>64</v>
      </c>
      <c r="BH107" s="177" t="s">
        <v>65</v>
      </c>
    </row>
    <row r="108" spans="1:60" ht="15.6" thickTop="1" thickBot="1" x14ac:dyDescent="0.35">
      <c r="A108" s="373"/>
      <c r="B108" s="323">
        <f>ROW()</f>
        <v>108</v>
      </c>
      <c r="C108" s="323">
        <f>COUNTIFS(D$6:D108,D108)</f>
        <v>2</v>
      </c>
      <c r="D108" s="49" t="str">
        <f>IF(api_version=2,"telephone","Telephone")</f>
        <v>telephone</v>
      </c>
      <c r="F108" s="177" t="s">
        <v>65</v>
      </c>
      <c r="G108" s="177" t="s">
        <v>64</v>
      </c>
      <c r="H108" s="177" t="s">
        <v>65</v>
      </c>
      <c r="I108" s="177" t="s">
        <v>64</v>
      </c>
      <c r="J108" s="159" t="s">
        <v>65</v>
      </c>
      <c r="K108" s="160" t="s">
        <v>65</v>
      </c>
      <c r="L108" s="177" t="str">
        <f>IF(api_version=2,"Yes","No")</f>
        <v>Yes</v>
      </c>
      <c r="M108" s="159" t="s">
        <v>65</v>
      </c>
      <c r="N108" s="160" t="s">
        <v>65</v>
      </c>
      <c r="O108" s="177" t="s">
        <v>65</v>
      </c>
      <c r="P108" s="159" t="s">
        <v>65</v>
      </c>
      <c r="Q108" s="161" t="s">
        <v>65</v>
      </c>
      <c r="R108" s="161" t="s">
        <v>65</v>
      </c>
      <c r="S108" s="159" t="s">
        <v>65</v>
      </c>
      <c r="T108" s="160" t="s">
        <v>65</v>
      </c>
      <c r="U108" s="159" t="s">
        <v>64</v>
      </c>
      <c r="V108" s="160" t="s">
        <v>65</v>
      </c>
      <c r="W108" s="177" t="s">
        <v>64</v>
      </c>
      <c r="X108" s="206" t="s">
        <v>670</v>
      </c>
      <c r="Y108" s="177" t="s">
        <v>65</v>
      </c>
      <c r="Z108" s="177" t="s">
        <v>65</v>
      </c>
      <c r="AA108" s="177" t="s">
        <v>65</v>
      </c>
      <c r="AB108" s="177" t="s">
        <v>65</v>
      </c>
      <c r="AC108" s="177" t="s">
        <v>65</v>
      </c>
      <c r="AD108" s="177" t="s">
        <v>65</v>
      </c>
      <c r="AE108" s="177" t="s">
        <v>65</v>
      </c>
      <c r="AF108" s="177" t="s">
        <v>65</v>
      </c>
      <c r="AG108" s="177" t="s">
        <v>65</v>
      </c>
      <c r="AH108" s="177" t="s">
        <v>64</v>
      </c>
      <c r="AI108" s="177" t="s">
        <v>64</v>
      </c>
      <c r="AJ108" s="177" t="s">
        <v>64</v>
      </c>
      <c r="AK108" s="177" t="s">
        <v>64</v>
      </c>
      <c r="AL108" s="177" t="str">
        <f>AK108</f>
        <v>Yes</v>
      </c>
      <c r="AM108" s="177" t="s">
        <v>64</v>
      </c>
      <c r="AN108" s="177" t="s">
        <v>65</v>
      </c>
      <c r="AO108" s="177" t="s">
        <v>65</v>
      </c>
      <c r="AP108" s="177" t="str">
        <f>AI108</f>
        <v>Yes</v>
      </c>
      <c r="AQ108" s="177" t="s">
        <v>65</v>
      </c>
      <c r="AR108" s="177" t="s">
        <v>65</v>
      </c>
      <c r="AS108" s="177" t="s">
        <v>65</v>
      </c>
      <c r="AT108" s="177" t="s">
        <v>65</v>
      </c>
      <c r="AU108" s="177" t="s">
        <v>65</v>
      </c>
      <c r="AV108" s="177" t="s">
        <v>64</v>
      </c>
      <c r="AW108" s="177" t="s">
        <v>65</v>
      </c>
      <c r="AX108" s="159" t="s">
        <v>65</v>
      </c>
      <c r="AY108" s="160" t="s">
        <v>65</v>
      </c>
      <c r="AZ108" s="177" t="s">
        <v>65</v>
      </c>
      <c r="BA108" s="177" t="s">
        <v>65</v>
      </c>
      <c r="BB108" s="177" t="s">
        <v>64</v>
      </c>
      <c r="BC108" s="159" t="s">
        <v>65</v>
      </c>
      <c r="BD108" s="177" t="s">
        <v>65</v>
      </c>
      <c r="BE108" s="177" t="s">
        <v>65</v>
      </c>
      <c r="BF108" s="177" t="s">
        <v>65</v>
      </c>
      <c r="BG108" s="177" t="s">
        <v>64</v>
      </c>
      <c r="BH108" s="177" t="s">
        <v>64</v>
      </c>
    </row>
    <row r="109" spans="1:60" ht="15" thickTop="1" x14ac:dyDescent="0.3">
      <c r="A109" s="373"/>
      <c r="B109" s="323">
        <f>ROW()</f>
        <v>109</v>
      </c>
      <c r="C109" s="323">
        <f>COUNTIFS(D$6:D109,D109)</f>
        <v>6</v>
      </c>
      <c r="D109" s="56" t="s">
        <v>667</v>
      </c>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row>
    <row r="110" spans="1:60" ht="15" thickBot="1" x14ac:dyDescent="0.35">
      <c r="A110" s="373"/>
      <c r="B110" s="323">
        <f>ROW()</f>
        <v>110</v>
      </c>
      <c r="C110" s="323">
        <f>COUNTIFS(D$6:D110,D110)</f>
        <v>1</v>
      </c>
      <c r="D110" s="58" t="str">
        <f>CONCATENATE(IF(api_version=2,"previousAddresses","PreviousAddresses")," [array]")</f>
        <v>previousAddresses [array]</v>
      </c>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row>
    <row r="111" spans="1:60" ht="15.6" thickTop="1" thickBot="1" x14ac:dyDescent="0.35">
      <c r="A111" s="373"/>
      <c r="B111" s="323">
        <f>ROW()</f>
        <v>111</v>
      </c>
      <c r="C111" s="323">
        <f>COUNTIFS(D$6:D111,D111)</f>
        <v>3</v>
      </c>
      <c r="D111" s="49" t="str">
        <f>IF(api_version=2,"simpleValue","Address/SimpleValue")</f>
        <v>simpleValue</v>
      </c>
      <c r="F111" s="177" t="s">
        <v>65</v>
      </c>
      <c r="G111" s="177" t="s">
        <v>65</v>
      </c>
      <c r="H111" s="177" t="s">
        <v>64</v>
      </c>
      <c r="I111" s="177" t="s">
        <v>64</v>
      </c>
      <c r="J111" s="159" t="s">
        <v>64</v>
      </c>
      <c r="K111" s="160" t="s">
        <v>65</v>
      </c>
      <c r="L111" s="177" t="s">
        <v>65</v>
      </c>
      <c r="M111" s="159" t="s">
        <v>65</v>
      </c>
      <c r="N111" s="160" t="s">
        <v>65</v>
      </c>
      <c r="O111" s="177" t="s">
        <v>65</v>
      </c>
      <c r="P111" s="159" t="s">
        <v>65</v>
      </c>
      <c r="Q111" s="161" t="s">
        <v>65</v>
      </c>
      <c r="R111" s="161" t="s">
        <v>65</v>
      </c>
      <c r="S111" s="159" t="s">
        <v>65</v>
      </c>
      <c r="T111" s="160" t="s">
        <v>65</v>
      </c>
      <c r="U111" s="159" t="s">
        <v>65</v>
      </c>
      <c r="V111" s="160" t="s">
        <v>65</v>
      </c>
      <c r="W111" s="177" t="s">
        <v>64</v>
      </c>
      <c r="X111" s="177" t="s">
        <v>64</v>
      </c>
      <c r="Y111" s="177" t="s">
        <v>65</v>
      </c>
      <c r="Z111" s="177" t="s">
        <v>65</v>
      </c>
      <c r="AA111" s="177" t="s">
        <v>64</v>
      </c>
      <c r="AB111" s="177" t="s">
        <v>65</v>
      </c>
      <c r="AC111" s="177" t="s">
        <v>65</v>
      </c>
      <c r="AD111" s="177" t="s">
        <v>64</v>
      </c>
      <c r="AE111" s="177" t="s">
        <v>65</v>
      </c>
      <c r="AF111" s="177" t="s">
        <v>65</v>
      </c>
      <c r="AG111" s="177" t="s">
        <v>64</v>
      </c>
      <c r="AH111" s="177" t="s">
        <v>64</v>
      </c>
      <c r="AI111" s="177" t="s">
        <v>65</v>
      </c>
      <c r="AJ111" s="177" t="s">
        <v>65</v>
      </c>
      <c r="AK111" s="177" t="s">
        <v>64</v>
      </c>
      <c r="AL111" s="177" t="str">
        <f>AK111</f>
        <v>Yes</v>
      </c>
      <c r="AM111" s="177" t="s">
        <v>64</v>
      </c>
      <c r="AN111" s="177" t="s">
        <v>65</v>
      </c>
      <c r="AO111" s="177" t="s">
        <v>64</v>
      </c>
      <c r="AP111" s="177" t="str">
        <f>AI111</f>
        <v>No</v>
      </c>
      <c r="AQ111" s="177" t="s">
        <v>65</v>
      </c>
      <c r="AR111" s="177" t="s">
        <v>65</v>
      </c>
      <c r="AS111" s="177" t="s">
        <v>65</v>
      </c>
      <c r="AT111" s="177" t="s">
        <v>65</v>
      </c>
      <c r="AU111" s="177" t="s">
        <v>65</v>
      </c>
      <c r="AV111" s="177" t="s">
        <v>64</v>
      </c>
      <c r="AW111" s="177" t="s">
        <v>65</v>
      </c>
      <c r="AX111" s="159" t="s">
        <v>64</v>
      </c>
      <c r="AY111" s="160" t="s">
        <v>64</v>
      </c>
      <c r="AZ111" s="177" t="s">
        <v>65</v>
      </c>
      <c r="BA111" s="177" t="s">
        <v>65</v>
      </c>
      <c r="BB111" s="177" t="s">
        <v>65</v>
      </c>
      <c r="BC111" s="159" t="s">
        <v>65</v>
      </c>
      <c r="BD111" s="177" t="s">
        <v>65</v>
      </c>
      <c r="BE111" s="177" t="s">
        <v>65</v>
      </c>
      <c r="BF111" s="177" t="s">
        <v>65</v>
      </c>
      <c r="BG111" s="177" t="s">
        <v>65</v>
      </c>
      <c r="BH111" s="177" t="s">
        <v>65</v>
      </c>
    </row>
    <row r="112" spans="1:60" ht="15.6" thickTop="1" thickBot="1" x14ac:dyDescent="0.35">
      <c r="A112" s="373"/>
      <c r="B112" s="323">
        <f>ROW()</f>
        <v>112</v>
      </c>
      <c r="C112" s="323">
        <f>COUNTIFS(D$6:D112,D112)</f>
        <v>4</v>
      </c>
      <c r="D112" s="91" t="s">
        <v>672</v>
      </c>
      <c r="F112" s="177" t="s">
        <v>65</v>
      </c>
      <c r="G112" s="177" t="s">
        <v>65</v>
      </c>
      <c r="H112" s="177" t="s">
        <v>64</v>
      </c>
      <c r="I112" s="177" t="s">
        <v>64</v>
      </c>
      <c r="J112" s="159" t="s">
        <v>64</v>
      </c>
      <c r="K112" s="160" t="s">
        <v>65</v>
      </c>
      <c r="L112" s="177" t="s">
        <v>65</v>
      </c>
      <c r="M112" s="159" t="s">
        <v>65</v>
      </c>
      <c r="N112" s="160" t="s">
        <v>65</v>
      </c>
      <c r="O112" s="177" t="s">
        <v>65</v>
      </c>
      <c r="P112" s="159" t="s">
        <v>65</v>
      </c>
      <c r="Q112" s="161" t="s">
        <v>65</v>
      </c>
      <c r="R112" s="161" t="s">
        <v>65</v>
      </c>
      <c r="S112" s="159" t="s">
        <v>65</v>
      </c>
      <c r="T112" s="160" t="s">
        <v>65</v>
      </c>
      <c r="U112" s="159" t="s">
        <v>65</v>
      </c>
      <c r="V112" s="160" t="s">
        <v>65</v>
      </c>
      <c r="W112" s="177" t="s">
        <v>64</v>
      </c>
      <c r="X112" s="177" t="s">
        <v>64</v>
      </c>
      <c r="Y112" s="177" t="s">
        <v>65</v>
      </c>
      <c r="Z112" s="177" t="s">
        <v>65</v>
      </c>
      <c r="AA112" s="177" t="str">
        <f t="shared" ref="AA112" si="80">IF(api_version=2,"No","No")</f>
        <v>No</v>
      </c>
      <c r="AB112" s="177" t="s">
        <v>65</v>
      </c>
      <c r="AC112" s="177" t="s">
        <v>65</v>
      </c>
      <c r="AD112" s="177" t="s">
        <v>64</v>
      </c>
      <c r="AE112" s="177" t="s">
        <v>65</v>
      </c>
      <c r="AF112" s="177" t="s">
        <v>65</v>
      </c>
      <c r="AG112" s="177" t="s">
        <v>65</v>
      </c>
      <c r="AH112" s="177" t="str">
        <f t="shared" ref="AH112" si="81">IF(api_version=2,"No","No")</f>
        <v>No</v>
      </c>
      <c r="AI112" s="177" t="s">
        <v>65</v>
      </c>
      <c r="AJ112" s="177" t="s">
        <v>65</v>
      </c>
      <c r="AK112" s="177" t="s">
        <v>64</v>
      </c>
      <c r="AL112" s="177" t="str">
        <f>AK112</f>
        <v>Yes</v>
      </c>
      <c r="AM112" s="177" t="s">
        <v>64</v>
      </c>
      <c r="AN112" s="177" t="s">
        <v>65</v>
      </c>
      <c r="AO112" s="177" t="s">
        <v>65</v>
      </c>
      <c r="AP112" s="177" t="str">
        <f>AI112</f>
        <v>No</v>
      </c>
      <c r="AQ112" s="177" t="s">
        <v>65</v>
      </c>
      <c r="AR112" s="177" t="s">
        <v>65</v>
      </c>
      <c r="AS112" s="177" t="s">
        <v>65</v>
      </c>
      <c r="AT112" s="177" t="s">
        <v>65</v>
      </c>
      <c r="AU112" s="177" t="s">
        <v>65</v>
      </c>
      <c r="AV112" s="177" t="s">
        <v>65</v>
      </c>
      <c r="AW112" s="177" t="s">
        <v>65</v>
      </c>
      <c r="AX112" s="159" t="s">
        <v>64</v>
      </c>
      <c r="AY112" s="160" t="s">
        <v>64</v>
      </c>
      <c r="AZ112" s="177" t="s">
        <v>65</v>
      </c>
      <c r="BA112" s="177" t="s">
        <v>65</v>
      </c>
      <c r="BB112" s="177" t="s">
        <v>65</v>
      </c>
      <c r="BC112" s="159" t="s">
        <v>65</v>
      </c>
      <c r="BD112" s="177" t="s">
        <v>65</v>
      </c>
      <c r="BE112" s="177" t="s">
        <v>65</v>
      </c>
      <c r="BF112" s="177" t="s">
        <v>65</v>
      </c>
      <c r="BG112" s="177" t="s">
        <v>65</v>
      </c>
      <c r="BH112" s="177" t="s">
        <v>65</v>
      </c>
    </row>
    <row r="113" spans="1:60" ht="15.6" thickTop="1" thickBot="1" x14ac:dyDescent="0.35">
      <c r="A113" s="373"/>
      <c r="B113" s="323">
        <f>ROW()</f>
        <v>113</v>
      </c>
      <c r="C113" s="323">
        <f>COUNTIFS(D$6:D113,D113)</f>
        <v>5</v>
      </c>
      <c r="D113" s="49" t="str">
        <f>IF(api_version=2,"country","Address/Country")</f>
        <v>country</v>
      </c>
      <c r="F113" s="177" t="s">
        <v>65</v>
      </c>
      <c r="G113" s="177" t="s">
        <v>65</v>
      </c>
      <c r="H113" s="177" t="s">
        <v>65</v>
      </c>
      <c r="I113" s="177" t="s">
        <v>64</v>
      </c>
      <c r="J113" s="159" t="s">
        <v>65</v>
      </c>
      <c r="K113" s="160" t="s">
        <v>65</v>
      </c>
      <c r="L113" s="177" t="s">
        <v>65</v>
      </c>
      <c r="M113" s="159" t="s">
        <v>65</v>
      </c>
      <c r="N113" s="160" t="s">
        <v>65</v>
      </c>
      <c r="O113" s="177" t="s">
        <v>65</v>
      </c>
      <c r="P113" s="159" t="s">
        <v>65</v>
      </c>
      <c r="Q113" s="161" t="s">
        <v>65</v>
      </c>
      <c r="R113" s="161" t="s">
        <v>65</v>
      </c>
      <c r="S113" s="159" t="s">
        <v>65</v>
      </c>
      <c r="T113" s="160" t="s">
        <v>65</v>
      </c>
      <c r="U113" s="159" t="s">
        <v>65</v>
      </c>
      <c r="V113" s="160" t="s">
        <v>65</v>
      </c>
      <c r="W113" s="177" t="s">
        <v>64</v>
      </c>
      <c r="X113" s="177" t="s">
        <v>64</v>
      </c>
      <c r="Y113" s="177" t="s">
        <v>65</v>
      </c>
      <c r="Z113" s="177" t="s">
        <v>65</v>
      </c>
      <c r="AA113" s="177" t="s">
        <v>65</v>
      </c>
      <c r="AB113" s="177" t="s">
        <v>65</v>
      </c>
      <c r="AC113" s="177" t="s">
        <v>65</v>
      </c>
      <c r="AD113" s="177" t="s">
        <v>64</v>
      </c>
      <c r="AE113" s="177" t="s">
        <v>65</v>
      </c>
      <c r="AF113" s="177" t="s">
        <v>65</v>
      </c>
      <c r="AG113" s="177" t="s">
        <v>65</v>
      </c>
      <c r="AH113" s="177" t="s">
        <v>64</v>
      </c>
      <c r="AI113" s="177" t="s">
        <v>65</v>
      </c>
      <c r="AJ113" s="177" t="s">
        <v>65</v>
      </c>
      <c r="AK113" s="177" t="s">
        <v>64</v>
      </c>
      <c r="AL113" s="177" t="str">
        <f>AK113</f>
        <v>Yes</v>
      </c>
      <c r="AM113" s="177" t="s">
        <v>64</v>
      </c>
      <c r="AN113" s="177" t="s">
        <v>65</v>
      </c>
      <c r="AO113" s="177" t="s">
        <v>65</v>
      </c>
      <c r="AP113" s="177" t="str">
        <f>AI113</f>
        <v>No</v>
      </c>
      <c r="AQ113" s="177" t="s">
        <v>65</v>
      </c>
      <c r="AR113" s="177" t="s">
        <v>65</v>
      </c>
      <c r="AS113" s="177" t="s">
        <v>65</v>
      </c>
      <c r="AT113" s="177" t="s">
        <v>65</v>
      </c>
      <c r="AU113" s="177" t="s">
        <v>65</v>
      </c>
      <c r="AV113" s="177" t="s">
        <v>65</v>
      </c>
      <c r="AW113" s="177" t="s">
        <v>65</v>
      </c>
      <c r="AX113" s="159" t="s">
        <v>64</v>
      </c>
      <c r="AY113" s="160" t="s">
        <v>64</v>
      </c>
      <c r="AZ113" s="177" t="s">
        <v>65</v>
      </c>
      <c r="BA113" s="177" t="s">
        <v>65</v>
      </c>
      <c r="BB113" s="177" t="s">
        <v>65</v>
      </c>
      <c r="BC113" s="159" t="s">
        <v>65</v>
      </c>
      <c r="BD113" s="177" t="s">
        <v>65</v>
      </c>
      <c r="BE113" s="177" t="s">
        <v>65</v>
      </c>
      <c r="BF113" s="177" t="s">
        <v>65</v>
      </c>
      <c r="BG113" s="177" t="s">
        <v>65</v>
      </c>
      <c r="BH113" s="177" t="s">
        <v>65</v>
      </c>
    </row>
    <row r="114" spans="1:60" ht="15.6" thickTop="1" thickBot="1" x14ac:dyDescent="0.35">
      <c r="A114" s="373"/>
      <c r="B114" s="323">
        <f>ROW()</f>
        <v>114</v>
      </c>
      <c r="C114" s="323">
        <f>COUNTIFS(D$6:D114,D114)</f>
        <v>3</v>
      </c>
      <c r="D114" s="49" t="str">
        <f>IF(api_version=2,"telephone","Telephone")</f>
        <v>telephone</v>
      </c>
      <c r="F114" s="177" t="s">
        <v>65</v>
      </c>
      <c r="G114" s="177" t="s">
        <v>65</v>
      </c>
      <c r="H114" s="177" t="s">
        <v>65</v>
      </c>
      <c r="I114" s="177" t="s">
        <v>64</v>
      </c>
      <c r="J114" s="159" t="s">
        <v>65</v>
      </c>
      <c r="K114" s="160" t="s">
        <v>65</v>
      </c>
      <c r="L114" s="177" t="s">
        <v>65</v>
      </c>
      <c r="M114" s="159" t="s">
        <v>65</v>
      </c>
      <c r="N114" s="160" t="s">
        <v>65</v>
      </c>
      <c r="O114" s="177" t="s">
        <v>65</v>
      </c>
      <c r="P114" s="159" t="s">
        <v>65</v>
      </c>
      <c r="Q114" s="161" t="s">
        <v>65</v>
      </c>
      <c r="R114" s="161" t="s">
        <v>65</v>
      </c>
      <c r="S114" s="159" t="s">
        <v>65</v>
      </c>
      <c r="T114" s="160" t="s">
        <v>65</v>
      </c>
      <c r="U114" s="159" t="s">
        <v>65</v>
      </c>
      <c r="V114" s="160" t="s">
        <v>65</v>
      </c>
      <c r="W114" s="177" t="s">
        <v>64</v>
      </c>
      <c r="X114" s="177" t="s">
        <v>65</v>
      </c>
      <c r="Y114" s="177" t="s">
        <v>65</v>
      </c>
      <c r="Z114" s="177" t="s">
        <v>65</v>
      </c>
      <c r="AA114" s="177" t="s">
        <v>65</v>
      </c>
      <c r="AB114" s="177" t="s">
        <v>65</v>
      </c>
      <c r="AC114" s="177" t="s">
        <v>65</v>
      </c>
      <c r="AD114" s="177" t="str">
        <f t="shared" ref="AD114" si="82">IF(api_version=2,"No","No")</f>
        <v>No</v>
      </c>
      <c r="AE114" s="177" t="s">
        <v>65</v>
      </c>
      <c r="AF114" s="177" t="s">
        <v>65</v>
      </c>
      <c r="AG114" s="177" t="s">
        <v>65</v>
      </c>
      <c r="AH114" s="177" t="str">
        <f t="shared" ref="AH114" si="83">IF(api_version=2,"No","No")</f>
        <v>No</v>
      </c>
      <c r="AI114" s="177" t="s">
        <v>65</v>
      </c>
      <c r="AJ114" s="177" t="s">
        <v>65</v>
      </c>
      <c r="AK114" s="177" t="s">
        <v>64</v>
      </c>
      <c r="AL114" s="177" t="str">
        <f>AK114</f>
        <v>Yes</v>
      </c>
      <c r="AM114" s="177" t="s">
        <v>64</v>
      </c>
      <c r="AN114" s="177" t="s">
        <v>65</v>
      </c>
      <c r="AO114" s="177" t="s">
        <v>65</v>
      </c>
      <c r="AP114" s="177" t="str">
        <f>AI114</f>
        <v>No</v>
      </c>
      <c r="AQ114" s="177" t="s">
        <v>65</v>
      </c>
      <c r="AR114" s="177" t="s">
        <v>65</v>
      </c>
      <c r="AS114" s="177" t="s">
        <v>65</v>
      </c>
      <c r="AT114" s="177" t="s">
        <v>65</v>
      </c>
      <c r="AU114" s="177" t="s">
        <v>65</v>
      </c>
      <c r="AV114" s="177" t="s">
        <v>65</v>
      </c>
      <c r="AW114" s="177" t="s">
        <v>65</v>
      </c>
      <c r="AX114" s="159" t="s">
        <v>65</v>
      </c>
      <c r="AY114" s="160" t="s">
        <v>65</v>
      </c>
      <c r="AZ114" s="177" t="s">
        <v>65</v>
      </c>
      <c r="BA114" s="177" t="s">
        <v>65</v>
      </c>
      <c r="BB114" s="177" t="s">
        <v>65</v>
      </c>
      <c r="BC114" s="159" t="s">
        <v>65</v>
      </c>
      <c r="BD114" s="177" t="s">
        <v>65</v>
      </c>
      <c r="BE114" s="177" t="s">
        <v>65</v>
      </c>
      <c r="BF114" s="177" t="s">
        <v>65</v>
      </c>
      <c r="BG114" s="177" t="s">
        <v>65</v>
      </c>
      <c r="BH114" s="177" t="s">
        <v>65</v>
      </c>
    </row>
    <row r="115" spans="1:60" ht="15" thickTop="1" x14ac:dyDescent="0.3">
      <c r="A115" s="373"/>
      <c r="B115" s="323">
        <f>ROW()</f>
        <v>115</v>
      </c>
      <c r="C115" s="323">
        <f>COUNTIFS(D$6:D115,D115)</f>
        <v>7</v>
      </c>
      <c r="D115" s="111" t="s">
        <v>667</v>
      </c>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row>
    <row r="116" spans="1:60" ht="15" thickBot="1" x14ac:dyDescent="0.35">
      <c r="A116" s="373"/>
      <c r="B116" s="323">
        <f>ROW()</f>
        <v>116</v>
      </c>
      <c r="C116" s="323">
        <f>COUNTIFS(D$6:D116,D116)</f>
        <v>1</v>
      </c>
      <c r="D116" s="58" t="str">
        <f>(CONCATENATE(IF(api_version=2,"emailAddresses","EmailAddresses")," [array]"))</f>
        <v>emailAddresses [array]</v>
      </c>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row>
    <row r="117" spans="1:60" ht="15.6" thickTop="1" thickBot="1" x14ac:dyDescent="0.35">
      <c r="A117" s="373"/>
      <c r="B117" s="323">
        <f>ROW()</f>
        <v>117</v>
      </c>
      <c r="C117" s="323">
        <f>COUNTIFS(D$6:D117,D117)</f>
        <v>1</v>
      </c>
      <c r="D117" s="49" t="str">
        <f>IF(api_version=2,"(email)","EmailAddress")</f>
        <v>(email)</v>
      </c>
      <c r="F117" s="177" t="s">
        <v>64</v>
      </c>
      <c r="G117" s="177" t="s">
        <v>64</v>
      </c>
      <c r="H117" s="177" t="s">
        <v>64</v>
      </c>
      <c r="I117" s="177" t="s">
        <v>65</v>
      </c>
      <c r="J117" s="159" t="s">
        <v>64</v>
      </c>
      <c r="K117" s="160" t="s">
        <v>64</v>
      </c>
      <c r="L117" s="177" t="s">
        <v>64</v>
      </c>
      <c r="M117" s="159" t="s">
        <v>65</v>
      </c>
      <c r="N117" s="160" t="s">
        <v>65</v>
      </c>
      <c r="O117" s="177" t="s">
        <v>64</v>
      </c>
      <c r="P117" s="159" t="s">
        <v>64</v>
      </c>
      <c r="Q117" s="161" t="s">
        <v>64</v>
      </c>
      <c r="R117" s="161" t="s">
        <v>64</v>
      </c>
      <c r="S117" s="159" t="s">
        <v>64</v>
      </c>
      <c r="T117" s="160" t="s">
        <v>65</v>
      </c>
      <c r="U117" s="159" t="s">
        <v>65</v>
      </c>
      <c r="V117" s="160" t="s">
        <v>65</v>
      </c>
      <c r="W117" s="177" t="s">
        <v>64</v>
      </c>
      <c r="X117" s="177" t="s">
        <v>64</v>
      </c>
      <c r="Y117" s="177" t="s">
        <v>64</v>
      </c>
      <c r="Z117" s="177" t="s">
        <v>64</v>
      </c>
      <c r="AA117" s="177" t="s">
        <v>64</v>
      </c>
      <c r="AB117" s="177" t="s">
        <v>64</v>
      </c>
      <c r="AC117" s="177" t="s">
        <v>64</v>
      </c>
      <c r="AD117" s="177" t="s">
        <v>65</v>
      </c>
      <c r="AE117" s="177" t="s">
        <v>64</v>
      </c>
      <c r="AF117" s="177" t="s">
        <v>64</v>
      </c>
      <c r="AG117" s="177" t="s">
        <v>64</v>
      </c>
      <c r="AH117" s="177" t="s">
        <v>64</v>
      </c>
      <c r="AI117" s="177" t="s">
        <v>64</v>
      </c>
      <c r="AJ117" s="177" t="s">
        <v>64</v>
      </c>
      <c r="AK117" s="177" t="s">
        <v>64</v>
      </c>
      <c r="AL117" s="177" t="str">
        <f>AK117</f>
        <v>Yes</v>
      </c>
      <c r="AM117" s="177" t="s">
        <v>64</v>
      </c>
      <c r="AN117" s="177" t="s">
        <v>65</v>
      </c>
      <c r="AO117" s="177" t="s">
        <v>64</v>
      </c>
      <c r="AP117" s="177" t="str">
        <f>AI117</f>
        <v>Yes</v>
      </c>
      <c r="AQ117" s="177" t="s">
        <v>64</v>
      </c>
      <c r="AR117" s="177" t="s">
        <v>64</v>
      </c>
      <c r="AS117" s="177" t="s">
        <v>65</v>
      </c>
      <c r="AT117" s="177" t="s">
        <v>65</v>
      </c>
      <c r="AU117" s="177" t="s">
        <v>64</v>
      </c>
      <c r="AV117" s="177" t="s">
        <v>64</v>
      </c>
      <c r="AW117" s="177" t="s">
        <v>65</v>
      </c>
      <c r="AX117" s="159" t="s">
        <v>65</v>
      </c>
      <c r="AY117" s="160" t="s">
        <v>65</v>
      </c>
      <c r="AZ117" s="177" t="s">
        <v>65</v>
      </c>
      <c r="BA117" s="177" t="s">
        <v>64</v>
      </c>
      <c r="BB117" s="177" t="s">
        <v>65</v>
      </c>
      <c r="BC117" s="159" t="s">
        <v>64</v>
      </c>
      <c r="BD117" s="177" t="s">
        <v>65</v>
      </c>
      <c r="BE117" s="177" t="s">
        <v>64</v>
      </c>
      <c r="BF117" s="177" t="s">
        <v>64</v>
      </c>
      <c r="BG117" s="177" t="s">
        <v>64</v>
      </c>
      <c r="BH117" s="177" t="s">
        <v>64</v>
      </c>
    </row>
    <row r="118" spans="1:60" ht="15" thickTop="1" x14ac:dyDescent="0.3">
      <c r="A118" s="373"/>
      <c r="B118" s="323">
        <f>ROW()</f>
        <v>118</v>
      </c>
      <c r="C118" s="323">
        <f>COUNTIFS(D$6:D118,D118)</f>
        <v>8</v>
      </c>
      <c r="D118" s="111" t="s">
        <v>667</v>
      </c>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67"/>
      <c r="BH118" s="167"/>
    </row>
    <row r="119" spans="1:60" ht="15" thickBot="1" x14ac:dyDescent="0.35">
      <c r="A119" s="373"/>
      <c r="B119" s="323">
        <f>ROW()</f>
        <v>119</v>
      </c>
      <c r="C119" s="323">
        <f>COUNTIFS(D$6:D119,D119)</f>
        <v>1</v>
      </c>
      <c r="D119" s="58" t="str">
        <f>CONCATENATE(IF(api_version=2,"websites","Websites")," [array]")</f>
        <v>websites [array]</v>
      </c>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c r="BC119" s="167"/>
      <c r="BD119" s="167"/>
      <c r="BE119" s="167"/>
      <c r="BF119" s="167"/>
      <c r="BG119" s="167"/>
      <c r="BH119" s="167"/>
    </row>
    <row r="120" spans="1:60" ht="15.6" thickTop="1" thickBot="1" x14ac:dyDescent="0.35">
      <c r="A120" s="373"/>
      <c r="B120" s="323">
        <f>ROW()</f>
        <v>120</v>
      </c>
      <c r="C120" s="323">
        <f>COUNTIFS(D$6:D120,D120)</f>
        <v>1</v>
      </c>
      <c r="D120" s="49" t="str">
        <f>IF(api_version=2,"(URL)","Website")</f>
        <v>(URL)</v>
      </c>
      <c r="F120" s="177" t="s">
        <v>64</v>
      </c>
      <c r="G120" s="177" t="s">
        <v>64</v>
      </c>
      <c r="H120" s="177" t="s">
        <v>64</v>
      </c>
      <c r="I120" s="177" t="s">
        <v>65</v>
      </c>
      <c r="J120" s="159" t="s">
        <v>64</v>
      </c>
      <c r="K120" s="160" t="s">
        <v>64</v>
      </c>
      <c r="L120" s="177" t="s">
        <v>64</v>
      </c>
      <c r="M120" s="159" t="s">
        <v>64</v>
      </c>
      <c r="N120" s="160" t="s">
        <v>65</v>
      </c>
      <c r="O120" s="177" t="s">
        <v>64</v>
      </c>
      <c r="P120" s="159" t="s">
        <v>64</v>
      </c>
      <c r="Q120" s="161" t="s">
        <v>64</v>
      </c>
      <c r="R120" s="161" t="s">
        <v>64</v>
      </c>
      <c r="S120" s="159" t="s">
        <v>64</v>
      </c>
      <c r="T120" s="160" t="s">
        <v>65</v>
      </c>
      <c r="U120" s="159" t="s">
        <v>64</v>
      </c>
      <c r="V120" s="160" t="s">
        <v>64</v>
      </c>
      <c r="W120" s="177" t="s">
        <v>64</v>
      </c>
      <c r="X120" s="177" t="s">
        <v>64</v>
      </c>
      <c r="Y120" s="177" t="s">
        <v>64</v>
      </c>
      <c r="Z120" s="177" t="s">
        <v>64</v>
      </c>
      <c r="AA120" s="177" t="s">
        <v>65</v>
      </c>
      <c r="AB120" s="177" t="s">
        <v>64</v>
      </c>
      <c r="AC120" s="177" t="s">
        <v>64</v>
      </c>
      <c r="AD120" s="177" t="s">
        <v>64</v>
      </c>
      <c r="AE120" s="177" t="s">
        <v>64</v>
      </c>
      <c r="AF120" s="177" t="s">
        <v>64</v>
      </c>
      <c r="AG120" s="177" t="s">
        <v>64</v>
      </c>
      <c r="AH120" s="177" t="s">
        <v>64</v>
      </c>
      <c r="AI120" s="177" t="s">
        <v>64</v>
      </c>
      <c r="AJ120" s="177" t="s">
        <v>64</v>
      </c>
      <c r="AK120" s="177" t="s">
        <v>64</v>
      </c>
      <c r="AL120" s="177" t="str">
        <f>AK120</f>
        <v>Yes</v>
      </c>
      <c r="AM120" s="177" t="s">
        <v>64</v>
      </c>
      <c r="AN120" s="177" t="s">
        <v>64</v>
      </c>
      <c r="AO120" s="177" t="s">
        <v>64</v>
      </c>
      <c r="AP120" s="177" t="str">
        <f>AI120</f>
        <v>Yes</v>
      </c>
      <c r="AQ120" s="177" t="s">
        <v>64</v>
      </c>
      <c r="AR120" s="177" t="s">
        <v>64</v>
      </c>
      <c r="AS120" s="177" t="s">
        <v>64</v>
      </c>
      <c r="AT120" s="177" t="s">
        <v>65</v>
      </c>
      <c r="AU120" s="177" t="s">
        <v>64</v>
      </c>
      <c r="AV120" s="177" t="s">
        <v>64</v>
      </c>
      <c r="AW120" s="177" t="s">
        <v>64</v>
      </c>
      <c r="AX120" s="159" t="s">
        <v>65</v>
      </c>
      <c r="AY120" s="160" t="s">
        <v>65</v>
      </c>
      <c r="AZ120" s="177" t="s">
        <v>65</v>
      </c>
      <c r="BA120" s="177" t="s">
        <v>64</v>
      </c>
      <c r="BB120" s="177" t="s">
        <v>64</v>
      </c>
      <c r="BC120" s="159" t="s">
        <v>65</v>
      </c>
      <c r="BD120" s="177" t="s">
        <v>65</v>
      </c>
      <c r="BE120" s="177" t="s">
        <v>64</v>
      </c>
      <c r="BF120" s="177" t="s">
        <v>64</v>
      </c>
      <c r="BG120" s="177" t="s">
        <v>64</v>
      </c>
      <c r="BH120" s="177" t="s">
        <v>64</v>
      </c>
    </row>
    <row r="121" spans="1:60" ht="15" thickTop="1" x14ac:dyDescent="0.3">
      <c r="A121" s="373"/>
      <c r="B121" s="323">
        <f>ROW()</f>
        <v>121</v>
      </c>
      <c r="C121" s="323">
        <f>COUNTIFS(D$6:D121,D121)</f>
        <v>9</v>
      </c>
      <c r="D121" s="111" t="s">
        <v>667</v>
      </c>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c r="BC121" s="167"/>
      <c r="BD121" s="167"/>
      <c r="BE121" s="167"/>
      <c r="BF121" s="167"/>
      <c r="BG121" s="167"/>
      <c r="BH121" s="167"/>
    </row>
    <row r="122" spans="1:60" x14ac:dyDescent="0.3">
      <c r="A122" s="409"/>
      <c r="B122" s="323">
        <f>ROW()</f>
        <v>122</v>
      </c>
      <c r="C122" s="323">
        <f>COUNTIFS(D$6:D122,D122)</f>
        <v>1</v>
      </c>
      <c r="D122" s="51" t="str">
        <f>IF(api_version=2,"negativeInformation","AdditionalInformation/NegativeInformation")</f>
        <v>negativeInformation</v>
      </c>
      <c r="F122" s="177" t="s">
        <v>64</v>
      </c>
      <c r="G122" s="177" t="s">
        <v>64</v>
      </c>
      <c r="H122" s="177" t="s">
        <v>64</v>
      </c>
      <c r="I122" s="177" t="s">
        <v>64</v>
      </c>
      <c r="J122" s="159" t="s">
        <v>64</v>
      </c>
      <c r="K122" s="159" t="s">
        <v>64</v>
      </c>
      <c r="L122" s="177" t="s">
        <v>64</v>
      </c>
      <c r="M122" s="159" t="s">
        <v>64</v>
      </c>
      <c r="N122" s="160" t="str">
        <f>IF(api_version=2,"Yes","No")</f>
        <v>Yes</v>
      </c>
      <c r="O122" s="177" t="s">
        <v>64</v>
      </c>
      <c r="P122" s="159" t="s">
        <v>64</v>
      </c>
      <c r="Q122" s="161" t="s">
        <v>64</v>
      </c>
      <c r="R122" s="161" t="s">
        <v>64</v>
      </c>
      <c r="S122" s="159" t="s">
        <v>64</v>
      </c>
      <c r="T122" s="160" t="s">
        <v>65</v>
      </c>
      <c r="U122" s="159" t="s">
        <v>64</v>
      </c>
      <c r="V122" s="160" t="s">
        <v>64</v>
      </c>
      <c r="W122" s="177" t="s">
        <v>64</v>
      </c>
      <c r="X122" s="177" t="s">
        <v>64</v>
      </c>
      <c r="Y122" s="177" t="s">
        <v>64</v>
      </c>
      <c r="Z122" s="177" t="s">
        <v>64</v>
      </c>
      <c r="AA122" s="177" t="s">
        <v>64</v>
      </c>
      <c r="AB122" s="177" t="s">
        <v>64</v>
      </c>
      <c r="AC122" s="177" t="s">
        <v>65</v>
      </c>
      <c r="AD122" s="177" t="s">
        <v>64</v>
      </c>
      <c r="AE122" s="206" t="s">
        <v>670</v>
      </c>
      <c r="AF122" s="177" t="s">
        <v>64</v>
      </c>
      <c r="AG122" s="177" t="s">
        <v>64</v>
      </c>
      <c r="AH122" s="177" t="s">
        <v>64</v>
      </c>
      <c r="AI122" s="177" t="s">
        <v>64</v>
      </c>
      <c r="AJ122" s="177" t="s">
        <v>64</v>
      </c>
      <c r="AK122" s="177" t="s">
        <v>64</v>
      </c>
      <c r="AL122" s="177" t="str">
        <f>AK122</f>
        <v>Yes</v>
      </c>
      <c r="AM122" s="177" t="s">
        <v>711</v>
      </c>
      <c r="AN122" s="177" t="s">
        <v>64</v>
      </c>
      <c r="AO122" s="177" t="s">
        <v>64</v>
      </c>
      <c r="AP122" s="177" t="str">
        <f>AI122</f>
        <v>Yes</v>
      </c>
      <c r="AQ122" s="177" t="s">
        <v>65</v>
      </c>
      <c r="AR122" s="177" t="s">
        <v>65</v>
      </c>
      <c r="AS122" s="177" t="s">
        <v>64</v>
      </c>
      <c r="AT122" s="177" t="s">
        <v>64</v>
      </c>
      <c r="AU122" s="177" t="s">
        <v>64</v>
      </c>
      <c r="AV122" s="177" t="s">
        <v>64</v>
      </c>
      <c r="AW122" s="177" t="s">
        <v>65</v>
      </c>
      <c r="AX122" s="159" t="s">
        <v>64</v>
      </c>
      <c r="AY122" s="160" t="s">
        <v>65</v>
      </c>
      <c r="AZ122" s="177" t="s">
        <v>64</v>
      </c>
      <c r="BA122" s="177" t="s">
        <v>64</v>
      </c>
      <c r="BB122" s="177" t="s">
        <v>64</v>
      </c>
      <c r="BC122" s="159" t="s">
        <v>64</v>
      </c>
      <c r="BD122" s="177" t="s">
        <v>64</v>
      </c>
      <c r="BE122" s="177" t="s">
        <v>65</v>
      </c>
      <c r="BF122" s="206" t="s">
        <v>65</v>
      </c>
      <c r="BG122" s="177" t="s">
        <v>64</v>
      </c>
      <c r="BH122" s="177" t="s">
        <v>64</v>
      </c>
    </row>
    <row r="123" spans="1:60" ht="14.4" x14ac:dyDescent="0.3">
      <c r="A123" s="409"/>
      <c r="B123" s="323">
        <f>ROW()</f>
        <v>123</v>
      </c>
      <c r="C123" s="323">
        <f>COUNTIFS(D$6:D123,D123)</f>
        <v>10</v>
      </c>
      <c r="D123" s="12" t="s">
        <v>667</v>
      </c>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row>
    <row r="124" spans="1:60" ht="14.4" x14ac:dyDescent="0.3">
      <c r="A124" s="409"/>
      <c r="B124" s="323">
        <f>ROW()</f>
        <v>124</v>
      </c>
      <c r="C124" s="323">
        <f>COUNTIFS(D$6:D124,D124)</f>
        <v>11</v>
      </c>
      <c r="D124" s="12" t="s">
        <v>667</v>
      </c>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row>
    <row r="125" spans="1:60" ht="18.600000000000001" thickBot="1" x14ac:dyDescent="0.35">
      <c r="A125" s="409"/>
      <c r="B125" s="323">
        <f>ROW()</f>
        <v>125</v>
      </c>
      <c r="C125" s="323">
        <f>COUNTIFS(D$6:D125,D125)</f>
        <v>1</v>
      </c>
      <c r="D125" s="51" t="str">
        <f>IF(api_version=2,"paymentData","AdditionalInformation/PaymentData")</f>
        <v>paymentData</v>
      </c>
      <c r="F125" s="177" t="s">
        <v>64</v>
      </c>
      <c r="G125" s="206" t="s">
        <v>670</v>
      </c>
      <c r="H125" s="177" t="s">
        <v>65</v>
      </c>
      <c r="I125" s="177" t="s">
        <v>64</v>
      </c>
      <c r="J125" s="159" t="s">
        <v>64</v>
      </c>
      <c r="K125" s="160" t="s">
        <v>65</v>
      </c>
      <c r="L125" s="177" t="str">
        <f>IF(api_version=2,"Yes","No")</f>
        <v>Yes</v>
      </c>
      <c r="M125" s="159" t="s">
        <v>65</v>
      </c>
      <c r="N125" s="160" t="s">
        <v>65</v>
      </c>
      <c r="O125" s="177" t="s">
        <v>65</v>
      </c>
      <c r="P125" s="159" t="s">
        <v>65</v>
      </c>
      <c r="Q125" s="161" t="s">
        <v>65</v>
      </c>
      <c r="R125" s="161" t="s">
        <v>65</v>
      </c>
      <c r="S125" s="159" t="s">
        <v>65</v>
      </c>
      <c r="T125" s="160" t="s">
        <v>65</v>
      </c>
      <c r="U125" s="159" t="s">
        <v>64</v>
      </c>
      <c r="V125" s="160" t="s">
        <v>64</v>
      </c>
      <c r="W125" s="177" t="s">
        <v>65</v>
      </c>
      <c r="X125" s="177" t="s">
        <v>65</v>
      </c>
      <c r="Y125" s="177" t="s">
        <v>65</v>
      </c>
      <c r="Z125" s="177" t="s">
        <v>65</v>
      </c>
      <c r="AA125" s="177" t="s">
        <v>65</v>
      </c>
      <c r="AB125" s="177" t="s">
        <v>65</v>
      </c>
      <c r="AC125" s="177" t="s">
        <v>65</v>
      </c>
      <c r="AD125" s="177" t="s">
        <v>65</v>
      </c>
      <c r="AE125" s="177" t="s">
        <v>64</v>
      </c>
      <c r="AF125" s="177" t="s">
        <v>65</v>
      </c>
      <c r="AG125" s="177" t="s">
        <v>64</v>
      </c>
      <c r="AH125" s="177" t="s">
        <v>65</v>
      </c>
      <c r="AI125" s="206" t="s">
        <v>669</v>
      </c>
      <c r="AJ125" s="206" t="s">
        <v>669</v>
      </c>
      <c r="AK125" s="177" t="s">
        <v>65</v>
      </c>
      <c r="AL125" s="177" t="str">
        <f>AK125</f>
        <v>No</v>
      </c>
      <c r="AM125" s="177" t="s">
        <v>65</v>
      </c>
      <c r="AN125" s="177" t="s">
        <v>65</v>
      </c>
      <c r="AO125" s="177" t="s">
        <v>65</v>
      </c>
      <c r="AP125" s="177" t="str">
        <f>AI125</f>
        <v>Yes*</v>
      </c>
      <c r="AQ125" s="177" t="s">
        <v>65</v>
      </c>
      <c r="AR125" s="177" t="str">
        <f t="shared" ref="AR125:AR128" si="84">IF(api_version=2,"No","No")</f>
        <v>No</v>
      </c>
      <c r="AS125" s="177" t="s">
        <v>65</v>
      </c>
      <c r="AT125" s="177" t="s">
        <v>65</v>
      </c>
      <c r="AU125" s="177" t="s">
        <v>65</v>
      </c>
      <c r="AV125" s="177" t="s">
        <v>65</v>
      </c>
      <c r="AW125" s="177" t="s">
        <v>65</v>
      </c>
      <c r="AX125" s="159" t="s">
        <v>64</v>
      </c>
      <c r="AY125" s="160" t="s">
        <v>64</v>
      </c>
      <c r="AZ125" s="177" t="s">
        <v>64</v>
      </c>
      <c r="BA125" s="177" t="s">
        <v>64</v>
      </c>
      <c r="BB125" s="177" t="s">
        <v>64</v>
      </c>
      <c r="BC125" s="159" t="s">
        <v>65</v>
      </c>
      <c r="BD125" s="206" t="s">
        <v>669</v>
      </c>
      <c r="BE125" s="206" t="s">
        <v>670</v>
      </c>
      <c r="BF125" s="177" t="s">
        <v>65</v>
      </c>
      <c r="BG125" s="177" t="s">
        <v>65</v>
      </c>
      <c r="BH125" s="177" t="s">
        <v>65</v>
      </c>
    </row>
    <row r="126" spans="1:60" ht="15.6" thickTop="1" thickBot="1" x14ac:dyDescent="0.35">
      <c r="A126" s="409"/>
      <c r="B126" s="323">
        <f>ROW()</f>
        <v>126</v>
      </c>
      <c r="C126" s="323">
        <f>COUNTIFS(D$6:D126,D126)</f>
        <v>1</v>
      </c>
      <c r="D126" s="75" t="str">
        <f>IF(api_version=2,"dbt","DBT")</f>
        <v>dbt</v>
      </c>
      <c r="F126" s="206" t="s">
        <v>670</v>
      </c>
      <c r="G126" s="206" t="s">
        <v>669</v>
      </c>
      <c r="H126" s="177" t="s">
        <v>65</v>
      </c>
      <c r="I126" s="207" t="s">
        <v>64</v>
      </c>
      <c r="J126" s="196" t="s">
        <v>64</v>
      </c>
      <c r="K126" s="197" t="s">
        <v>65</v>
      </c>
      <c r="L126" s="206" t="s">
        <v>669</v>
      </c>
      <c r="M126" s="196" t="s">
        <v>65</v>
      </c>
      <c r="N126" s="197" t="s">
        <v>65</v>
      </c>
      <c r="O126" s="177" t="s">
        <v>65</v>
      </c>
      <c r="P126" s="159" t="s">
        <v>65</v>
      </c>
      <c r="Q126" s="161" t="s">
        <v>65</v>
      </c>
      <c r="R126" s="161" t="s">
        <v>65</v>
      </c>
      <c r="S126" s="159" t="s">
        <v>65</v>
      </c>
      <c r="T126" s="160" t="s">
        <v>65</v>
      </c>
      <c r="U126" s="166" t="s">
        <v>669</v>
      </c>
      <c r="V126" s="197" t="s">
        <v>64</v>
      </c>
      <c r="W126" s="177" t="s">
        <v>65</v>
      </c>
      <c r="X126" s="177" t="s">
        <v>65</v>
      </c>
      <c r="Y126" s="177" t="s">
        <v>65</v>
      </c>
      <c r="Z126" s="177" t="s">
        <v>65</v>
      </c>
      <c r="AA126" s="177" t="s">
        <v>65</v>
      </c>
      <c r="AB126" s="177" t="s">
        <v>65</v>
      </c>
      <c r="AC126" s="177" t="s">
        <v>65</v>
      </c>
      <c r="AD126" s="177" t="s">
        <v>65</v>
      </c>
      <c r="AE126" s="177" t="s">
        <v>65</v>
      </c>
      <c r="AF126" s="177" t="s">
        <v>65</v>
      </c>
      <c r="AG126" s="207" t="s">
        <v>65</v>
      </c>
      <c r="AH126" s="177" t="s">
        <v>65</v>
      </c>
      <c r="AI126" s="177" t="s">
        <v>65</v>
      </c>
      <c r="AJ126" s="177" t="s">
        <v>65</v>
      </c>
      <c r="AK126" s="177" t="s">
        <v>65</v>
      </c>
      <c r="AL126" s="177" t="str">
        <f>AK126</f>
        <v>No</v>
      </c>
      <c r="AM126" s="177" t="s">
        <v>65</v>
      </c>
      <c r="AN126" s="177" t="s">
        <v>65</v>
      </c>
      <c r="AO126" s="177" t="s">
        <v>65</v>
      </c>
      <c r="AP126" s="177" t="str">
        <f>AI126</f>
        <v>No</v>
      </c>
      <c r="AQ126" s="177" t="s">
        <v>65</v>
      </c>
      <c r="AR126" s="177" t="str">
        <f t="shared" si="84"/>
        <v>No</v>
      </c>
      <c r="AS126" s="177" t="s">
        <v>65</v>
      </c>
      <c r="AT126" s="177" t="s">
        <v>65</v>
      </c>
      <c r="AU126" s="177" t="s">
        <v>65</v>
      </c>
      <c r="AV126" s="177" t="s">
        <v>65</v>
      </c>
      <c r="AW126" s="177" t="s">
        <v>65</v>
      </c>
      <c r="AX126" s="174" t="s">
        <v>669</v>
      </c>
      <c r="AY126" s="174" t="s">
        <v>669</v>
      </c>
      <c r="AZ126" s="206" t="s">
        <v>669</v>
      </c>
      <c r="BA126" s="206" t="s">
        <v>65</v>
      </c>
      <c r="BB126" s="207" t="s">
        <v>64</v>
      </c>
      <c r="BC126" s="207" t="s">
        <v>65</v>
      </c>
      <c r="BD126" s="206" t="s">
        <v>670</v>
      </c>
      <c r="BE126" s="207" t="s">
        <v>65</v>
      </c>
      <c r="BF126" s="177" t="s">
        <v>65</v>
      </c>
      <c r="BG126" s="177" t="s">
        <v>65</v>
      </c>
      <c r="BH126" s="177" t="s">
        <v>65</v>
      </c>
    </row>
    <row r="127" spans="1:60" ht="15.6" thickTop="1" thickBot="1" x14ac:dyDescent="0.35">
      <c r="A127" s="409"/>
      <c r="B127" s="323">
        <f>ROW()</f>
        <v>127</v>
      </c>
      <c r="C127" s="323">
        <f>COUNTIFS(D$6:D127,D127)</f>
        <v>1</v>
      </c>
      <c r="D127" s="75" t="str">
        <f>IF(api_version=2,"industryDBT","IndUstryDBT")</f>
        <v>industryDBT</v>
      </c>
      <c r="F127" s="206" t="s">
        <v>670</v>
      </c>
      <c r="G127" s="206" t="s">
        <v>670</v>
      </c>
      <c r="H127" s="177" t="s">
        <v>65</v>
      </c>
      <c r="I127" s="207" t="s">
        <v>64</v>
      </c>
      <c r="J127" s="196" t="s">
        <v>64</v>
      </c>
      <c r="K127" s="197" t="s">
        <v>65</v>
      </c>
      <c r="L127" s="206" t="s">
        <v>669</v>
      </c>
      <c r="M127" s="196" t="s">
        <v>65</v>
      </c>
      <c r="N127" s="197" t="s">
        <v>65</v>
      </c>
      <c r="O127" s="177" t="s">
        <v>65</v>
      </c>
      <c r="P127" s="159" t="s">
        <v>65</v>
      </c>
      <c r="Q127" s="161" t="s">
        <v>65</v>
      </c>
      <c r="R127" s="161" t="s">
        <v>65</v>
      </c>
      <c r="S127" s="159" t="s">
        <v>65</v>
      </c>
      <c r="T127" s="160" t="s">
        <v>65</v>
      </c>
      <c r="U127" s="166" t="s">
        <v>64</v>
      </c>
      <c r="V127" s="197" t="s">
        <v>64</v>
      </c>
      <c r="W127" s="177" t="s">
        <v>65</v>
      </c>
      <c r="X127" s="177" t="s">
        <v>65</v>
      </c>
      <c r="Y127" s="177" t="s">
        <v>65</v>
      </c>
      <c r="Z127" s="177" t="s">
        <v>65</v>
      </c>
      <c r="AA127" s="177" t="s">
        <v>65</v>
      </c>
      <c r="AB127" s="177" t="s">
        <v>65</v>
      </c>
      <c r="AC127" s="177" t="s">
        <v>65</v>
      </c>
      <c r="AD127" s="177" t="s">
        <v>65</v>
      </c>
      <c r="AE127" s="177" t="s">
        <v>65</v>
      </c>
      <c r="AF127" s="177" t="s">
        <v>65</v>
      </c>
      <c r="AG127" s="207" t="s">
        <v>65</v>
      </c>
      <c r="AH127" s="177" t="s">
        <v>65</v>
      </c>
      <c r="AI127" s="177" t="s">
        <v>65</v>
      </c>
      <c r="AJ127" s="177" t="s">
        <v>65</v>
      </c>
      <c r="AK127" s="177" t="s">
        <v>65</v>
      </c>
      <c r="AL127" s="177" t="str">
        <f>AK127</f>
        <v>No</v>
      </c>
      <c r="AM127" s="177" t="s">
        <v>65</v>
      </c>
      <c r="AN127" s="177" t="s">
        <v>65</v>
      </c>
      <c r="AO127" s="177" t="s">
        <v>65</v>
      </c>
      <c r="AP127" s="177" t="str">
        <f>AI127</f>
        <v>No</v>
      </c>
      <c r="AQ127" s="177" t="s">
        <v>65</v>
      </c>
      <c r="AR127" s="177" t="str">
        <f t="shared" si="84"/>
        <v>No</v>
      </c>
      <c r="AS127" s="177" t="s">
        <v>65</v>
      </c>
      <c r="AT127" s="177" t="s">
        <v>65</v>
      </c>
      <c r="AU127" s="177" t="s">
        <v>65</v>
      </c>
      <c r="AV127" s="177" t="s">
        <v>65</v>
      </c>
      <c r="AW127" s="177" t="s">
        <v>65</v>
      </c>
      <c r="AX127" s="174" t="s">
        <v>669</v>
      </c>
      <c r="AY127" s="174" t="s">
        <v>669</v>
      </c>
      <c r="AZ127" s="177" t="s">
        <v>65</v>
      </c>
      <c r="BA127" s="207" t="s">
        <v>65</v>
      </c>
      <c r="BB127" s="206" t="s">
        <v>64</v>
      </c>
      <c r="BC127" s="207" t="s">
        <v>65</v>
      </c>
      <c r="BD127" s="207" t="s">
        <v>65</v>
      </c>
      <c r="BE127" s="207" t="s">
        <v>65</v>
      </c>
      <c r="BF127" s="177" t="s">
        <v>65</v>
      </c>
      <c r="BG127" s="177" t="s">
        <v>65</v>
      </c>
      <c r="BH127" s="177" t="s">
        <v>65</v>
      </c>
    </row>
    <row r="128" spans="1:60" ht="15.6" thickTop="1" thickBot="1" x14ac:dyDescent="0.35">
      <c r="A128" s="409"/>
      <c r="B128" s="323">
        <f>ROW()</f>
        <v>128</v>
      </c>
      <c r="C128" s="323">
        <f>COUNTIFS(D$6:D128,D128)</f>
        <v>1</v>
      </c>
      <c r="D128" s="194" t="s">
        <v>712</v>
      </c>
      <c r="F128" s="177" t="s">
        <v>64</v>
      </c>
      <c r="G128" s="207" t="s">
        <v>64</v>
      </c>
      <c r="H128" s="177" t="s">
        <v>65</v>
      </c>
      <c r="I128" s="207" t="s">
        <v>64</v>
      </c>
      <c r="J128" s="196" t="s">
        <v>65</v>
      </c>
      <c r="K128" s="197" t="s">
        <v>65</v>
      </c>
      <c r="L128" s="207" t="s">
        <v>64</v>
      </c>
      <c r="M128" s="196" t="s">
        <v>65</v>
      </c>
      <c r="N128" s="197" t="s">
        <v>65</v>
      </c>
      <c r="O128" s="177" t="s">
        <v>65</v>
      </c>
      <c r="P128" s="159" t="s">
        <v>65</v>
      </c>
      <c r="Q128" s="161" t="s">
        <v>65</v>
      </c>
      <c r="R128" s="161" t="s">
        <v>65</v>
      </c>
      <c r="S128" s="159" t="s">
        <v>65</v>
      </c>
      <c r="T128" s="160" t="s">
        <v>65</v>
      </c>
      <c r="U128" s="196" t="s">
        <v>64</v>
      </c>
      <c r="V128" s="197" t="s">
        <v>64</v>
      </c>
      <c r="W128" s="177" t="s">
        <v>65</v>
      </c>
      <c r="X128" s="177" t="s">
        <v>65</v>
      </c>
      <c r="Y128" s="177" t="s">
        <v>65</v>
      </c>
      <c r="Z128" s="177" t="s">
        <v>65</v>
      </c>
      <c r="AA128" s="177" t="s">
        <v>65</v>
      </c>
      <c r="AB128" s="177" t="s">
        <v>65</v>
      </c>
      <c r="AC128" s="177" t="s">
        <v>65</v>
      </c>
      <c r="AD128" s="177" t="s">
        <v>65</v>
      </c>
      <c r="AE128" s="177" t="s">
        <v>64</v>
      </c>
      <c r="AF128" s="177" t="s">
        <v>65</v>
      </c>
      <c r="AG128" s="177" t="s">
        <v>64</v>
      </c>
      <c r="AH128" s="177" t="s">
        <v>65</v>
      </c>
      <c r="AI128" s="177" t="s">
        <v>64</v>
      </c>
      <c r="AJ128" s="177" t="s">
        <v>64</v>
      </c>
      <c r="AK128" s="177" t="s">
        <v>65</v>
      </c>
      <c r="AL128" s="177" t="str">
        <f>AK128</f>
        <v>No</v>
      </c>
      <c r="AM128" s="177" t="s">
        <v>65</v>
      </c>
      <c r="AN128" s="177" t="s">
        <v>65</v>
      </c>
      <c r="AO128" s="177" t="s">
        <v>65</v>
      </c>
      <c r="AP128" s="177" t="str">
        <f>AI128</f>
        <v>Yes</v>
      </c>
      <c r="AQ128" s="177" t="s">
        <v>65</v>
      </c>
      <c r="AR128" s="177" t="str">
        <f t="shared" si="84"/>
        <v>No</v>
      </c>
      <c r="AS128" s="177" t="s">
        <v>65</v>
      </c>
      <c r="AT128" s="177" t="s">
        <v>65</v>
      </c>
      <c r="AU128" s="177" t="s">
        <v>65</v>
      </c>
      <c r="AV128" s="177" t="s">
        <v>65</v>
      </c>
      <c r="AW128" s="177" t="s">
        <v>65</v>
      </c>
      <c r="AX128" s="196" t="s">
        <v>65</v>
      </c>
      <c r="AY128" s="197" t="s">
        <v>65</v>
      </c>
      <c r="AZ128" s="177" t="s">
        <v>65</v>
      </c>
      <c r="BA128" s="207" t="s">
        <v>64</v>
      </c>
      <c r="BB128" s="207" t="s">
        <v>64</v>
      </c>
      <c r="BC128" s="207" t="s">
        <v>65</v>
      </c>
      <c r="BD128" s="207" t="s">
        <v>64</v>
      </c>
      <c r="BE128" s="207" t="s">
        <v>64</v>
      </c>
      <c r="BF128" s="177" t="s">
        <v>65</v>
      </c>
      <c r="BG128" s="177" t="s">
        <v>65</v>
      </c>
      <c r="BH128" s="177" t="s">
        <v>65</v>
      </c>
    </row>
    <row r="129" spans="1:60" ht="15" thickTop="1" x14ac:dyDescent="0.3">
      <c r="A129" s="409"/>
      <c r="B129" s="323">
        <f>ROW()</f>
        <v>129</v>
      </c>
      <c r="C129" s="323">
        <f>COUNTIFS(D$6:D129,D129)</f>
        <v>12</v>
      </c>
      <c r="D129" s="12" t="s">
        <v>667</v>
      </c>
      <c r="F129" s="167"/>
      <c r="G129" s="167"/>
      <c r="H129" s="167"/>
      <c r="I129" s="167"/>
      <c r="J129" s="167"/>
      <c r="K129" s="167"/>
      <c r="L129" s="167"/>
      <c r="M129" s="406"/>
      <c r="N129" s="406"/>
      <c r="O129" s="167"/>
      <c r="P129" s="167"/>
      <c r="Q129" s="167"/>
      <c r="R129" s="167"/>
      <c r="S129" s="406"/>
      <c r="T129" s="406"/>
      <c r="U129" s="406"/>
      <c r="V129" s="406"/>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410"/>
      <c r="AY129" s="410"/>
      <c r="AZ129" s="167"/>
      <c r="BA129" s="167"/>
      <c r="BB129" s="167"/>
      <c r="BC129" s="167"/>
      <c r="BD129" s="167"/>
      <c r="BE129" s="167"/>
      <c r="BF129" s="167"/>
      <c r="BG129" s="167"/>
      <c r="BH129" s="167"/>
    </row>
    <row r="130" spans="1:60" ht="18.75" customHeight="1" x14ac:dyDescent="0.3">
      <c r="A130" s="373" t="s">
        <v>713</v>
      </c>
      <c r="B130" s="323">
        <f>ROW()</f>
        <v>130</v>
      </c>
      <c r="C130" s="323">
        <f>COUNTIFS(D$6:D130,D130)</f>
        <v>1</v>
      </c>
      <c r="D130" s="51" t="str">
        <f>IF(api_version=2,"directors","Directors")</f>
        <v>directors</v>
      </c>
      <c r="F130" s="167"/>
      <c r="G130" s="167"/>
      <c r="H130" s="167"/>
      <c r="I130" s="167"/>
      <c r="J130" s="167"/>
      <c r="K130" s="167"/>
      <c r="L130" s="167"/>
      <c r="M130" s="407"/>
      <c r="N130" s="407"/>
      <c r="O130" s="167"/>
      <c r="P130" s="167"/>
      <c r="Q130" s="167"/>
      <c r="R130" s="167"/>
      <c r="S130" s="407"/>
      <c r="T130" s="407"/>
      <c r="U130" s="407"/>
      <c r="V130" s="40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411"/>
      <c r="AY130" s="411"/>
      <c r="AZ130" s="167"/>
      <c r="BA130" s="167"/>
      <c r="BB130" s="167"/>
      <c r="BC130" s="199"/>
      <c r="BD130" s="167"/>
      <c r="BE130" s="167"/>
      <c r="BF130" s="167"/>
      <c r="BG130" s="167"/>
      <c r="BH130" s="167"/>
    </row>
    <row r="131" spans="1:60" ht="15" thickBot="1" x14ac:dyDescent="0.35">
      <c r="A131" s="373"/>
      <c r="B131" s="323">
        <f>ROW()</f>
        <v>131</v>
      </c>
      <c r="C131" s="323">
        <f>COUNTIFS(D$6:D131,D131)</f>
        <v>1</v>
      </c>
      <c r="D131" s="58" t="str">
        <f>IF(api_version=2,"currentDirectors","CurrentDirectors")</f>
        <v>currentDirectors</v>
      </c>
      <c r="F131" s="167"/>
      <c r="G131" s="167"/>
      <c r="H131" s="167"/>
      <c r="I131" s="167"/>
      <c r="J131" s="167"/>
      <c r="K131" s="167"/>
      <c r="L131" s="167"/>
      <c r="M131" s="408"/>
      <c r="N131" s="408"/>
      <c r="O131" s="167"/>
      <c r="P131" s="167"/>
      <c r="Q131" s="167"/>
      <c r="R131" s="167"/>
      <c r="S131" s="408"/>
      <c r="T131" s="408"/>
      <c r="U131" s="408"/>
      <c r="V131" s="408"/>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412"/>
      <c r="AY131" s="412"/>
      <c r="AZ131" s="167"/>
      <c r="BA131" s="167"/>
      <c r="BB131" s="167"/>
      <c r="BC131" s="200"/>
      <c r="BD131" s="167"/>
      <c r="BE131" s="167"/>
      <c r="BF131" s="167"/>
      <c r="BG131" s="167"/>
      <c r="BH131" s="167"/>
    </row>
    <row r="132" spans="1:60" ht="15.6" thickTop="1" thickBot="1" x14ac:dyDescent="0.35">
      <c r="A132" s="373"/>
      <c r="B132" s="323">
        <f>ROW()</f>
        <v>132</v>
      </c>
      <c r="C132" s="323">
        <f>COUNTIFS(D$6:D132,D132)</f>
        <v>1</v>
      </c>
      <c r="D132" s="109" t="str">
        <f>IF(api_version=2,"id","-")</f>
        <v>id</v>
      </c>
      <c r="F132" s="159" t="str">
        <f>IF(api_version=2,"Yes","No")</f>
        <v>Yes</v>
      </c>
      <c r="G132" s="166" t="str">
        <f>IF(api_version=2,"Yes*","No")</f>
        <v>Yes*</v>
      </c>
      <c r="H132" s="177" t="s">
        <v>65</v>
      </c>
      <c r="I132" s="177" t="s">
        <v>65</v>
      </c>
      <c r="J132" s="159" t="s">
        <v>64</v>
      </c>
      <c r="K132" s="160" t="str">
        <f>IF(api_version=2,"Yes","No")</f>
        <v>Yes</v>
      </c>
      <c r="L132" s="159" t="str">
        <f>IF(api_version=2,"Yes","No")</f>
        <v>Yes</v>
      </c>
      <c r="M132" s="159" t="str">
        <f>IF(api_version=2,"Yes","No")</f>
        <v>Yes</v>
      </c>
      <c r="N132" s="160" t="str">
        <f>IF(api_version=2,"Yes","No")</f>
        <v>Yes</v>
      </c>
      <c r="O132" s="177" t="s">
        <v>64</v>
      </c>
      <c r="P132" s="159" t="s">
        <v>64</v>
      </c>
      <c r="Q132" s="161" t="s">
        <v>64</v>
      </c>
      <c r="R132" s="160" t="s">
        <v>64</v>
      </c>
      <c r="S132" s="159" t="s">
        <v>65</v>
      </c>
      <c r="T132" s="160" t="s">
        <v>65</v>
      </c>
      <c r="U132" s="159" t="str">
        <f>IF(api_version=2,"Yes","No")</f>
        <v>Yes</v>
      </c>
      <c r="V132" s="160" t="s">
        <v>65</v>
      </c>
      <c r="W132" s="177" t="s">
        <v>65</v>
      </c>
      <c r="X132" s="159" t="str">
        <f>IF(api_version=2,"Yes","No")</f>
        <v>Yes</v>
      </c>
      <c r="Y132" s="159" t="str">
        <f>IF(api_version=2,"Yes","No")</f>
        <v>Yes</v>
      </c>
      <c r="Z132" s="177" t="s">
        <v>65</v>
      </c>
      <c r="AA132" s="177" t="str">
        <f t="shared" ref="AA132" si="85">IF(api_version=2,"No","No")</f>
        <v>No</v>
      </c>
      <c r="AB132" s="177" t="s">
        <v>65</v>
      </c>
      <c r="AC132" s="177" t="s">
        <v>65</v>
      </c>
      <c r="AD132" s="177" t="str">
        <f t="shared" ref="AD132" si="86">IF(api_version=2,"No","No")</f>
        <v>No</v>
      </c>
      <c r="AE132" s="177" t="s">
        <v>65</v>
      </c>
      <c r="AF132" s="177" t="s">
        <v>65</v>
      </c>
      <c r="AG132" s="177" t="s">
        <v>65</v>
      </c>
      <c r="AH132" s="177" t="str">
        <f t="shared" ref="AH132" si="87">IF(api_version=2,"No","No")</f>
        <v>No</v>
      </c>
      <c r="AI132" s="177" t="s">
        <v>65</v>
      </c>
      <c r="AJ132" s="177" t="s">
        <v>65</v>
      </c>
      <c r="AK132" s="177" t="s">
        <v>65</v>
      </c>
      <c r="AL132" s="177" t="str">
        <f>AK132</f>
        <v>No</v>
      </c>
      <c r="AM132" s="177" t="s">
        <v>65</v>
      </c>
      <c r="AN132" s="159" t="str">
        <f>IF(api_version=2,"Yes","No")</f>
        <v>Yes</v>
      </c>
      <c r="AO132" s="177" t="str">
        <f t="shared" ref="AO132" si="88">IF(api_version=2,"No","No")</f>
        <v>No</v>
      </c>
      <c r="AP132" s="177" t="str">
        <f>AI132</f>
        <v>No</v>
      </c>
      <c r="AQ132" s="177" t="s">
        <v>65</v>
      </c>
      <c r="AR132" s="177" t="s">
        <v>65</v>
      </c>
      <c r="AS132" s="177" t="s">
        <v>65</v>
      </c>
      <c r="AT132" s="177" t="str">
        <f t="shared" ref="AT132:AU132" si="89">IF(api_version=2,"No","No")</f>
        <v>No</v>
      </c>
      <c r="AU132" s="177" t="str">
        <f t="shared" si="89"/>
        <v>No</v>
      </c>
      <c r="AV132" s="177" t="s">
        <v>65</v>
      </c>
      <c r="AW132" s="177" t="s">
        <v>65</v>
      </c>
      <c r="AX132" s="159" t="s">
        <v>65</v>
      </c>
      <c r="AY132" s="160" t="s">
        <v>65</v>
      </c>
      <c r="AZ132" s="177" t="s">
        <v>65</v>
      </c>
      <c r="BA132" s="177" t="s">
        <v>65</v>
      </c>
      <c r="BB132" s="159" t="str">
        <f>IF(api_version=2,"Yes","No")</f>
        <v>Yes</v>
      </c>
      <c r="BC132" s="159" t="s">
        <v>65</v>
      </c>
      <c r="BD132" s="177" t="str">
        <f t="shared" ref="BD132" si="90">IF(api_version=2,"No","No")</f>
        <v>No</v>
      </c>
      <c r="BE132" s="177" t="s">
        <v>65</v>
      </c>
      <c r="BF132" s="177" t="str">
        <f t="shared" ref="BF132" si="91">IF(api_version=2,"No","No")</f>
        <v>No</v>
      </c>
      <c r="BG132" s="177" t="s">
        <v>65</v>
      </c>
      <c r="BH132" s="177" t="s">
        <v>65</v>
      </c>
    </row>
    <row r="133" spans="1:60" ht="15.6" hidden="1" thickTop="1" thickBot="1" x14ac:dyDescent="0.35">
      <c r="A133" s="373"/>
      <c r="B133" s="323">
        <f>ROW()</f>
        <v>133</v>
      </c>
      <c r="C133" s="323">
        <f>COUNTIFS(D$6:D133,D133)</f>
        <v>1</v>
      </c>
      <c r="D133" s="109" t="str">
        <f>IF(api_version=2,"idType","-")</f>
        <v>idType</v>
      </c>
      <c r="F133" s="177"/>
      <c r="G133" s="159" t="s">
        <v>65</v>
      </c>
      <c r="H133" s="177" t="s">
        <v>65</v>
      </c>
      <c r="I133" s="177" t="s">
        <v>65</v>
      </c>
      <c r="J133" s="159" t="s">
        <v>65</v>
      </c>
      <c r="K133" s="160" t="str">
        <f>IF(api_version=2,"Yes","No")</f>
        <v>Yes</v>
      </c>
      <c r="L133" s="177"/>
      <c r="M133" s="159" t="s">
        <v>65</v>
      </c>
      <c r="N133" s="160" t="s">
        <v>65</v>
      </c>
      <c r="O133" s="177" t="s">
        <v>65</v>
      </c>
      <c r="P133" s="159"/>
      <c r="Q133" s="161"/>
      <c r="R133" s="160"/>
      <c r="S133" s="159" t="s">
        <v>65</v>
      </c>
      <c r="T133" s="160" t="s">
        <v>65</v>
      </c>
      <c r="U133" s="159" t="s">
        <v>65</v>
      </c>
      <c r="V133" s="160" t="s">
        <v>65</v>
      </c>
      <c r="W133" s="177" t="s">
        <v>65</v>
      </c>
      <c r="X133" s="177" t="s">
        <v>65</v>
      </c>
      <c r="Y133" s="177" t="s">
        <v>65</v>
      </c>
      <c r="Z133" s="177" t="s">
        <v>65</v>
      </c>
      <c r="AA133" s="177"/>
      <c r="AB133" s="177"/>
      <c r="AC133" s="177"/>
      <c r="AD133" s="177"/>
      <c r="AE133" s="177" t="s">
        <v>65</v>
      </c>
      <c r="AF133" s="177"/>
      <c r="AG133" s="177" t="s">
        <v>65</v>
      </c>
      <c r="AH133" s="177"/>
      <c r="AI133" s="177"/>
      <c r="AJ133" s="177"/>
      <c r="AK133" s="177" t="s">
        <v>65</v>
      </c>
      <c r="AL133" s="177" t="s">
        <v>65</v>
      </c>
      <c r="AM133" s="177" t="s">
        <v>65</v>
      </c>
      <c r="AN133" s="159" t="s">
        <v>65</v>
      </c>
      <c r="AO133" s="177"/>
      <c r="AP133" s="177"/>
      <c r="AQ133" s="177" t="s">
        <v>65</v>
      </c>
      <c r="AR133" s="177"/>
      <c r="AS133" s="177" t="s">
        <v>65</v>
      </c>
      <c r="AT133" s="177"/>
      <c r="AU133" s="177"/>
      <c r="AV133" s="177"/>
      <c r="AW133" s="177" t="s">
        <v>65</v>
      </c>
      <c r="AX133" s="159"/>
      <c r="AY133" s="160"/>
      <c r="AZ133" s="177" t="s">
        <v>65</v>
      </c>
      <c r="BA133" s="177"/>
      <c r="BB133" s="177" t="s">
        <v>65</v>
      </c>
      <c r="BC133" s="159" t="s">
        <v>65</v>
      </c>
      <c r="BD133" s="177"/>
      <c r="BE133" s="177" t="s">
        <v>65</v>
      </c>
      <c r="BF133" s="177"/>
      <c r="BG133" s="177" t="s">
        <v>65</v>
      </c>
      <c r="BH133" s="177"/>
    </row>
    <row r="134" spans="1:60" ht="15.6" thickTop="1" thickBot="1" x14ac:dyDescent="0.35">
      <c r="A134" s="373"/>
      <c r="B134" s="323">
        <f>ROW()</f>
        <v>134</v>
      </c>
      <c r="C134" s="323">
        <f>COUNTIFS(D$6:D134,D134)</f>
        <v>1</v>
      </c>
      <c r="D134" s="49" t="str">
        <f>IF(api_version=2,"name","Name")</f>
        <v>name</v>
      </c>
      <c r="F134" s="177" t="s">
        <v>64</v>
      </c>
      <c r="G134" s="177" t="s">
        <v>64</v>
      </c>
      <c r="H134" s="177" t="s">
        <v>64</v>
      </c>
      <c r="I134" s="177" t="s">
        <v>64</v>
      </c>
      <c r="J134" s="159" t="s">
        <v>64</v>
      </c>
      <c r="K134" s="160" t="s">
        <v>64</v>
      </c>
      <c r="L134" s="177" t="s">
        <v>64</v>
      </c>
      <c r="M134" s="159" t="s">
        <v>64</v>
      </c>
      <c r="N134" s="160" t="str">
        <f>IF(api_version=2,"Yes","No")</f>
        <v>Yes</v>
      </c>
      <c r="O134" s="177" t="s">
        <v>64</v>
      </c>
      <c r="P134" s="159" t="s">
        <v>64</v>
      </c>
      <c r="Q134" s="161" t="s">
        <v>64</v>
      </c>
      <c r="R134" s="160" t="s">
        <v>64</v>
      </c>
      <c r="S134" s="159" t="s">
        <v>64</v>
      </c>
      <c r="T134" s="160" t="s">
        <v>65</v>
      </c>
      <c r="U134" s="159" t="s">
        <v>64</v>
      </c>
      <c r="V134" s="160" t="s">
        <v>64</v>
      </c>
      <c r="W134" s="177" t="s">
        <v>64</v>
      </c>
      <c r="X134" s="177" t="s">
        <v>64</v>
      </c>
      <c r="Y134" s="177" t="s">
        <v>64</v>
      </c>
      <c r="Z134" s="177" t="s">
        <v>64</v>
      </c>
      <c r="AA134" s="177" t="s">
        <v>64</v>
      </c>
      <c r="AB134" s="177" t="s">
        <v>64</v>
      </c>
      <c r="AC134" s="177" t="s">
        <v>64</v>
      </c>
      <c r="AD134" s="177" t="s">
        <v>64</v>
      </c>
      <c r="AE134" s="177" t="s">
        <v>64</v>
      </c>
      <c r="AF134" s="177" t="s">
        <v>64</v>
      </c>
      <c r="AG134" s="177" t="s">
        <v>64</v>
      </c>
      <c r="AH134" s="177" t="s">
        <v>64</v>
      </c>
      <c r="AI134" s="177" t="s">
        <v>64</v>
      </c>
      <c r="AJ134" s="177" t="s">
        <v>64</v>
      </c>
      <c r="AK134" s="177" t="s">
        <v>64</v>
      </c>
      <c r="AL134" s="177" t="str">
        <f>AK134</f>
        <v>Yes</v>
      </c>
      <c r="AM134" s="177" t="s">
        <v>64</v>
      </c>
      <c r="AN134" s="177" t="s">
        <v>64</v>
      </c>
      <c r="AO134" s="177" t="s">
        <v>64</v>
      </c>
      <c r="AP134" s="177" t="str">
        <f>AI134</f>
        <v>Yes</v>
      </c>
      <c r="AQ134" s="177" t="s">
        <v>64</v>
      </c>
      <c r="AR134" s="177" t="s">
        <v>64</v>
      </c>
      <c r="AS134" s="177" t="s">
        <v>64</v>
      </c>
      <c r="AT134" s="177" t="s">
        <v>64</v>
      </c>
      <c r="AU134" s="177" t="s">
        <v>64</v>
      </c>
      <c r="AV134" s="177" t="s">
        <v>64</v>
      </c>
      <c r="AW134" s="177" t="s">
        <v>64</v>
      </c>
      <c r="AX134" s="159" t="s">
        <v>64</v>
      </c>
      <c r="AY134" s="160" t="s">
        <v>64</v>
      </c>
      <c r="AZ134" s="177" t="s">
        <v>64</v>
      </c>
      <c r="BA134" s="177" t="s">
        <v>64</v>
      </c>
      <c r="BB134" s="177" t="s">
        <v>64</v>
      </c>
      <c r="BC134" s="159" t="s">
        <v>64</v>
      </c>
      <c r="BD134" s="177" t="s">
        <v>64</v>
      </c>
      <c r="BE134" s="177" t="s">
        <v>64</v>
      </c>
      <c r="BF134" s="177" t="s">
        <v>64</v>
      </c>
      <c r="BG134" s="177" t="s">
        <v>65</v>
      </c>
      <c r="BH134" s="177" t="s">
        <v>64</v>
      </c>
    </row>
    <row r="135" spans="1:60" ht="15.6" thickTop="1" thickBot="1" x14ac:dyDescent="0.35">
      <c r="A135" s="373"/>
      <c r="B135" s="323">
        <f>ROW()</f>
        <v>135</v>
      </c>
      <c r="C135" s="323">
        <f>COUNTIFS(D$6:D135,D135)</f>
        <v>1</v>
      </c>
      <c r="D135" s="91" t="s">
        <v>714</v>
      </c>
      <c r="F135" s="177" t="s">
        <v>65</v>
      </c>
      <c r="G135" s="177" t="str">
        <f>IF(api_version=2,"Yes","No")</f>
        <v>Yes</v>
      </c>
      <c r="H135" s="177" t="s">
        <v>65</v>
      </c>
      <c r="I135" s="177" t="str">
        <f>IF(api_version=2,"Yes","No")</f>
        <v>Yes</v>
      </c>
      <c r="J135" s="159" t="str">
        <f>IF(api_version=2,"Yes","No")</f>
        <v>Yes</v>
      </c>
      <c r="K135" s="160" t="str">
        <f>IF(api_version=2,"Yes","No")</f>
        <v>Yes</v>
      </c>
      <c r="L135" s="177" t="str">
        <f>IF(api_version=2,"Yes","No")</f>
        <v>Yes</v>
      </c>
      <c r="M135" s="159" t="str">
        <f>IF(api_version=2,"Yes","No")</f>
        <v>Yes</v>
      </c>
      <c r="N135" s="160" t="s">
        <v>65</v>
      </c>
      <c r="O135" s="177" t="s">
        <v>65</v>
      </c>
      <c r="P135" s="159" t="str">
        <f t="shared" ref="P135" si="92">IF(api_version=2,"No","No")</f>
        <v>No</v>
      </c>
      <c r="Q135" s="161" t="s">
        <v>65</v>
      </c>
      <c r="R135" s="160" t="s">
        <v>65</v>
      </c>
      <c r="S135" s="159" t="s">
        <v>65</v>
      </c>
      <c r="T135" s="160" t="s">
        <v>65</v>
      </c>
      <c r="U135" s="159" t="str">
        <f>IF(api_version=2,"Yes","No")</f>
        <v>Yes</v>
      </c>
      <c r="V135" s="160" t="s">
        <v>65</v>
      </c>
      <c r="W135" s="177" t="str">
        <f>IF(api_version=2,"Yes","No")</f>
        <v>Yes</v>
      </c>
      <c r="X135" s="177" t="str">
        <f>IF(api_version=2,"Yes","No")</f>
        <v>Yes</v>
      </c>
      <c r="Y135" s="177" t="s">
        <v>65</v>
      </c>
      <c r="Z135" s="177" t="s">
        <v>65</v>
      </c>
      <c r="AA135" s="177" t="str">
        <f t="shared" ref="AA135" si="93">IF(api_version=2,"No","No")</f>
        <v>No</v>
      </c>
      <c r="AB135" s="177" t="s">
        <v>65</v>
      </c>
      <c r="AC135" s="177" t="s">
        <v>65</v>
      </c>
      <c r="AD135" s="177" t="str">
        <f t="shared" ref="AD135" si="94">IF(api_version=2,"No","No")</f>
        <v>No</v>
      </c>
      <c r="AE135" s="177" t="s">
        <v>65</v>
      </c>
      <c r="AF135" s="177" t="s">
        <v>65</v>
      </c>
      <c r="AG135" s="177" t="str">
        <f t="shared" ref="AG135:AH135" si="95">IF(api_version=2,"No","No")</f>
        <v>No</v>
      </c>
      <c r="AH135" s="177" t="str">
        <f t="shared" si="95"/>
        <v>No</v>
      </c>
      <c r="AI135" s="177" t="s">
        <v>65</v>
      </c>
      <c r="AJ135" s="177" t="s">
        <v>65</v>
      </c>
      <c r="AK135" s="177" t="s">
        <v>65</v>
      </c>
      <c r="AL135" s="177" t="s">
        <v>65</v>
      </c>
      <c r="AM135" s="177" t="str">
        <f>IF(api_version=2,"Yes","No")</f>
        <v>Yes</v>
      </c>
      <c r="AN135" s="177" t="str">
        <f t="shared" ref="AN135:AP135" si="96">IF(api_version=2,"No","No")</f>
        <v>No</v>
      </c>
      <c r="AO135" s="177" t="s">
        <v>64</v>
      </c>
      <c r="AP135" s="177" t="str">
        <f t="shared" si="96"/>
        <v>No</v>
      </c>
      <c r="AQ135" s="177" t="s">
        <v>65</v>
      </c>
      <c r="AR135" s="177" t="str">
        <f>IF(api_version=2,"Yes","No")</f>
        <v>Yes</v>
      </c>
      <c r="AS135" s="177" t="s">
        <v>65</v>
      </c>
      <c r="AT135" s="177" t="str">
        <f t="shared" ref="AT135:AU135" si="97">IF(api_version=2,"No","No")</f>
        <v>No</v>
      </c>
      <c r="AU135" s="177" t="str">
        <f t="shared" si="97"/>
        <v>No</v>
      </c>
      <c r="AV135" s="177" t="s">
        <v>65</v>
      </c>
      <c r="AW135" s="177" t="str">
        <f>IF(api_version=2,"Yes","No")</f>
        <v>Yes</v>
      </c>
      <c r="AX135" s="159" t="s">
        <v>64</v>
      </c>
      <c r="AY135" s="160" t="s">
        <v>65</v>
      </c>
      <c r="AZ135" s="177" t="s">
        <v>65</v>
      </c>
      <c r="BA135" s="177" t="s">
        <v>65</v>
      </c>
      <c r="BB135" s="177" t="str">
        <f>IF(api_version=2,"Yes","No")</f>
        <v>Yes</v>
      </c>
      <c r="BC135" s="159" t="s">
        <v>65</v>
      </c>
      <c r="BD135" s="177" t="str">
        <f t="shared" ref="BD135:BG135" si="98">IF(api_version=2,"No","No")</f>
        <v>No</v>
      </c>
      <c r="BE135" s="177" t="str">
        <f t="shared" si="98"/>
        <v>No</v>
      </c>
      <c r="BF135" s="177" t="str">
        <f t="shared" si="98"/>
        <v>No</v>
      </c>
      <c r="BG135" s="177" t="str">
        <f t="shared" si="98"/>
        <v>No</v>
      </c>
      <c r="BH135" s="177" t="str">
        <f>IF(api_version=2,"No","No")</f>
        <v>No</v>
      </c>
    </row>
    <row r="136" spans="1:60" ht="16.5" hidden="1" customHeight="1" thickTop="1" thickBot="1" x14ac:dyDescent="0.35">
      <c r="A136" s="373"/>
      <c r="B136" s="323">
        <f>ROW()</f>
        <v>136</v>
      </c>
      <c r="C136" s="323">
        <f>COUNTIFS(D$6:D136,D136)</f>
        <v>1</v>
      </c>
      <c r="D136" s="47" t="str">
        <f>IF(api_version=2,"Title","-")</f>
        <v>Title</v>
      </c>
      <c r="F136" s="177" t="s">
        <v>65</v>
      </c>
      <c r="G136" s="177" t="s">
        <v>65</v>
      </c>
      <c r="H136" s="177" t="s">
        <v>65</v>
      </c>
      <c r="I136" s="177"/>
      <c r="J136" s="159"/>
      <c r="K136" s="160"/>
      <c r="L136" s="177"/>
      <c r="M136" s="159" t="s">
        <v>65</v>
      </c>
      <c r="N136" s="160"/>
      <c r="O136" s="177"/>
      <c r="P136" s="159"/>
      <c r="Q136" s="161"/>
      <c r="R136" s="160"/>
      <c r="S136" s="159"/>
      <c r="T136" s="160"/>
      <c r="U136" s="159" t="s">
        <v>64</v>
      </c>
      <c r="V136" s="160"/>
      <c r="W136" s="177"/>
      <c r="X136" s="177"/>
      <c r="Y136" s="177"/>
      <c r="Z136" s="177"/>
      <c r="AA136" s="177"/>
      <c r="AB136" s="177"/>
      <c r="AC136" s="177"/>
      <c r="AD136" s="177"/>
      <c r="AE136" s="177"/>
      <c r="AF136" s="177"/>
      <c r="AG136" s="177" t="s">
        <v>65</v>
      </c>
      <c r="AH136" s="177"/>
      <c r="AI136" s="177"/>
      <c r="AJ136" s="177"/>
      <c r="AK136" s="177"/>
      <c r="AL136" s="177"/>
      <c r="AM136" s="177"/>
      <c r="AN136" s="177"/>
      <c r="AO136" s="177"/>
      <c r="AP136" s="177">
        <f>AI136</f>
        <v>0</v>
      </c>
      <c r="AQ136" s="177" t="s">
        <v>65</v>
      </c>
      <c r="AR136" s="177"/>
      <c r="AS136" s="177"/>
      <c r="AT136" s="177"/>
      <c r="AU136" s="177"/>
      <c r="AV136" s="177"/>
      <c r="AW136" s="177" t="s">
        <v>65</v>
      </c>
      <c r="AX136" s="159"/>
      <c r="AY136" s="160"/>
      <c r="AZ136" s="177" t="s">
        <v>65</v>
      </c>
      <c r="BA136" s="177"/>
      <c r="BB136" s="177" t="s">
        <v>65</v>
      </c>
      <c r="BC136" s="159"/>
      <c r="BD136" s="177"/>
      <c r="BE136" s="177"/>
      <c r="BF136" s="177"/>
      <c r="BG136" s="177" t="s">
        <v>65</v>
      </c>
      <c r="BH136" s="177" t="s">
        <v>65</v>
      </c>
    </row>
    <row r="137" spans="1:60" ht="16.5" hidden="1" customHeight="1" thickTop="1" thickBot="1" x14ac:dyDescent="0.35">
      <c r="A137" s="373"/>
      <c r="B137" s="323">
        <f>ROW()</f>
        <v>137</v>
      </c>
      <c r="C137" s="323">
        <f>COUNTIFS(D$6:D137,D137)</f>
        <v>1</v>
      </c>
      <c r="D137" s="47" t="str">
        <f>IF(api_version=2,"First Name","-")</f>
        <v>First Name</v>
      </c>
      <c r="F137" s="177"/>
      <c r="G137" s="177" t="s">
        <v>64</v>
      </c>
      <c r="H137" s="177" t="s">
        <v>65</v>
      </c>
      <c r="I137" s="177"/>
      <c r="J137" s="159"/>
      <c r="K137" s="160"/>
      <c r="L137" s="177" t="str">
        <f>IF(api_version=2,"Yes","No")</f>
        <v>Yes</v>
      </c>
      <c r="M137" s="159" t="s">
        <v>64</v>
      </c>
      <c r="N137" s="160"/>
      <c r="O137" s="177"/>
      <c r="P137" s="159"/>
      <c r="Q137" s="161"/>
      <c r="R137" s="160"/>
      <c r="S137" s="159"/>
      <c r="T137" s="160"/>
      <c r="U137" s="159" t="s">
        <v>64</v>
      </c>
      <c r="V137" s="160"/>
      <c r="W137" s="177"/>
      <c r="X137" s="177"/>
      <c r="Y137" s="177"/>
      <c r="Z137" s="177"/>
      <c r="AA137" s="177"/>
      <c r="AB137" s="177" t="s">
        <v>667</v>
      </c>
      <c r="AC137" s="177" t="s">
        <v>667</v>
      </c>
      <c r="AD137" s="177"/>
      <c r="AE137" s="177"/>
      <c r="AF137" s="177"/>
      <c r="AG137" s="177" t="s">
        <v>65</v>
      </c>
      <c r="AH137" s="177"/>
      <c r="AI137" s="177"/>
      <c r="AJ137" s="177"/>
      <c r="AK137" s="177"/>
      <c r="AL137" s="177"/>
      <c r="AM137" s="177"/>
      <c r="AN137" s="159"/>
      <c r="AO137" s="177"/>
      <c r="AP137" s="177">
        <f>AI137</f>
        <v>0</v>
      </c>
      <c r="AQ137" s="177" t="s">
        <v>65</v>
      </c>
      <c r="AR137" s="177"/>
      <c r="AS137" s="177"/>
      <c r="AT137" s="177"/>
      <c r="AU137" s="177"/>
      <c r="AV137" s="177"/>
      <c r="AW137" s="177" t="str">
        <f>IF(api_version=2,"Yes","No")</f>
        <v>Yes</v>
      </c>
      <c r="AX137" s="159"/>
      <c r="AY137" s="160"/>
      <c r="AZ137" s="177" t="str">
        <f>IF(api_version=2,"","No")</f>
        <v/>
      </c>
      <c r="BA137" s="177"/>
      <c r="BB137" s="177"/>
      <c r="BC137" s="159"/>
      <c r="BD137" s="177"/>
      <c r="BE137" s="177" t="s">
        <v>65</v>
      </c>
      <c r="BF137" s="177"/>
      <c r="BG137" s="177" t="s">
        <v>65</v>
      </c>
      <c r="BH137" s="177" t="s">
        <v>65</v>
      </c>
    </row>
    <row r="138" spans="1:60" ht="16.5" hidden="1" customHeight="1" thickTop="1" thickBot="1" x14ac:dyDescent="0.35">
      <c r="A138" s="373"/>
      <c r="B138" s="323">
        <f>ROW()</f>
        <v>138</v>
      </c>
      <c r="C138" s="323">
        <f>COUNTIFS(D$6:D138,D138)</f>
        <v>1</v>
      </c>
      <c r="D138" s="47" t="str">
        <f>IF(api_version=2,"First Names","-")</f>
        <v>First Names</v>
      </c>
      <c r="F138" s="177"/>
      <c r="G138" s="177"/>
      <c r="H138" s="177"/>
      <c r="I138" s="177"/>
      <c r="J138" s="159"/>
      <c r="K138" s="160"/>
      <c r="L138" s="177"/>
      <c r="M138" s="159"/>
      <c r="N138" s="160"/>
      <c r="O138" s="177"/>
      <c r="P138" s="159"/>
      <c r="Q138" s="161"/>
      <c r="R138" s="160"/>
      <c r="S138" s="159"/>
      <c r="T138" s="160"/>
      <c r="U138" s="159"/>
      <c r="V138" s="160"/>
      <c r="W138" s="177"/>
      <c r="X138" s="177"/>
      <c r="Y138" s="177"/>
      <c r="Z138" s="177"/>
      <c r="AA138" s="177"/>
      <c r="AB138" s="177"/>
      <c r="AC138" s="177"/>
      <c r="AD138" s="177"/>
      <c r="AE138" s="177"/>
      <c r="AF138" s="177"/>
      <c r="AG138" s="177"/>
      <c r="AH138" s="177"/>
      <c r="AI138" s="177"/>
      <c r="AJ138" s="177"/>
      <c r="AK138" s="177"/>
      <c r="AL138" s="177"/>
      <c r="AM138" s="177"/>
      <c r="AN138" s="159"/>
      <c r="AO138" s="177"/>
      <c r="AP138" s="177"/>
      <c r="AQ138" s="177"/>
      <c r="AR138" s="177"/>
      <c r="AS138" s="177"/>
      <c r="AT138" s="177"/>
      <c r="AU138" s="177"/>
      <c r="AV138" s="177"/>
      <c r="AW138" s="177"/>
      <c r="AX138" s="159"/>
      <c r="AY138" s="160"/>
      <c r="AZ138" s="177"/>
      <c r="BA138" s="177"/>
      <c r="BB138" s="177"/>
      <c r="BC138" s="159"/>
      <c r="BD138" s="177"/>
      <c r="BE138" s="177"/>
      <c r="BF138" s="177"/>
      <c r="BG138" s="177"/>
      <c r="BH138" s="177"/>
    </row>
    <row r="139" spans="1:60" ht="16.5" hidden="1" customHeight="1" thickTop="1" thickBot="1" x14ac:dyDescent="0.35">
      <c r="A139" s="373"/>
      <c r="B139" s="323">
        <f>ROW()</f>
        <v>139</v>
      </c>
      <c r="C139" s="323">
        <f>COUNTIFS(D$6:D139,D139)</f>
        <v>1</v>
      </c>
      <c r="D139" s="47" t="str">
        <f>IF(api_version=2,"Middle Name","-")</f>
        <v>Middle Name</v>
      </c>
      <c r="F139" s="177" t="s">
        <v>65</v>
      </c>
      <c r="G139" s="177" t="s">
        <v>65</v>
      </c>
      <c r="H139" s="177" t="s">
        <v>65</v>
      </c>
      <c r="I139" s="177"/>
      <c r="J139" s="159"/>
      <c r="K139" s="160"/>
      <c r="L139" s="177" t="s">
        <v>65</v>
      </c>
      <c r="M139" s="159"/>
      <c r="N139" s="160"/>
      <c r="O139" s="177"/>
      <c r="P139" s="159"/>
      <c r="Q139" s="161"/>
      <c r="R139" s="160"/>
      <c r="S139" s="159"/>
      <c r="T139" s="160"/>
      <c r="U139" s="159"/>
      <c r="V139" s="160"/>
      <c r="W139" s="177"/>
      <c r="X139" s="177"/>
      <c r="Y139" s="177"/>
      <c r="Z139" s="177"/>
      <c r="AA139" s="177"/>
      <c r="AB139" s="177"/>
      <c r="AC139" s="177"/>
      <c r="AD139" s="177"/>
      <c r="AE139" s="177"/>
      <c r="AF139" s="177"/>
      <c r="AG139" s="177" t="s">
        <v>65</v>
      </c>
      <c r="AH139" s="177"/>
      <c r="AI139" s="177"/>
      <c r="AJ139" s="177"/>
      <c r="AK139" s="177"/>
      <c r="AL139" s="177"/>
      <c r="AM139" s="177"/>
      <c r="AN139" s="177"/>
      <c r="AO139" s="177"/>
      <c r="AP139" s="177">
        <f>AI139</f>
        <v>0</v>
      </c>
      <c r="AQ139" s="177" t="s">
        <v>65</v>
      </c>
      <c r="AR139" s="177"/>
      <c r="AS139" s="177"/>
      <c r="AT139" s="177"/>
      <c r="AU139" s="177"/>
      <c r="AV139" s="177"/>
      <c r="AW139" s="177" t="s">
        <v>667</v>
      </c>
      <c r="AX139" s="159"/>
      <c r="AY139" s="160"/>
      <c r="AZ139" s="177" t="str">
        <f>IF(api_version=2,"","No")</f>
        <v/>
      </c>
      <c r="BA139" s="177"/>
      <c r="BB139" s="177"/>
      <c r="BC139" s="159"/>
      <c r="BD139" s="177"/>
      <c r="BE139" s="177"/>
      <c r="BF139" s="177"/>
      <c r="BG139" s="177" t="s">
        <v>65</v>
      </c>
      <c r="BH139" s="177" t="s">
        <v>65</v>
      </c>
    </row>
    <row r="140" spans="1:60" ht="16.5" hidden="1" customHeight="1" thickTop="1" thickBot="1" x14ac:dyDescent="0.35">
      <c r="A140" s="373"/>
      <c r="B140" s="323">
        <f>ROW()</f>
        <v>140</v>
      </c>
      <c r="C140" s="323">
        <f>COUNTIFS(D$6:D140,D140)</f>
        <v>1</v>
      </c>
      <c r="D140" s="47" t="str">
        <f>IF(api_version=2,"Surname","-")</f>
        <v>Surname</v>
      </c>
      <c r="F140" s="177" t="s">
        <v>64</v>
      </c>
      <c r="G140" s="177" t="s">
        <v>64</v>
      </c>
      <c r="H140" s="177" t="s">
        <v>65</v>
      </c>
      <c r="I140" s="177"/>
      <c r="J140" s="159"/>
      <c r="K140" s="160"/>
      <c r="L140" s="177" t="str">
        <f>IF(api_version=2,"Yes","No")</f>
        <v>Yes</v>
      </c>
      <c r="M140" s="159" t="s">
        <v>64</v>
      </c>
      <c r="N140" s="160"/>
      <c r="O140" s="177"/>
      <c r="P140" s="159"/>
      <c r="Q140" s="161"/>
      <c r="R140" s="160"/>
      <c r="S140" s="159"/>
      <c r="T140" s="160"/>
      <c r="U140" s="159" t="s">
        <v>64</v>
      </c>
      <c r="V140" s="160"/>
      <c r="W140" s="177"/>
      <c r="X140" s="177"/>
      <c r="Y140" s="177"/>
      <c r="Z140" s="177"/>
      <c r="AA140" s="177"/>
      <c r="AB140" s="177" t="s">
        <v>667</v>
      </c>
      <c r="AC140" s="177" t="s">
        <v>667</v>
      </c>
      <c r="AD140" s="177"/>
      <c r="AE140" s="177"/>
      <c r="AF140" s="177"/>
      <c r="AG140" s="177" t="s">
        <v>65</v>
      </c>
      <c r="AH140" s="177"/>
      <c r="AI140" s="177"/>
      <c r="AJ140" s="177"/>
      <c r="AK140" s="177"/>
      <c r="AL140" s="177"/>
      <c r="AM140" s="177"/>
      <c r="AN140" s="159"/>
      <c r="AO140" s="177"/>
      <c r="AP140" s="177">
        <f>AI140</f>
        <v>0</v>
      </c>
      <c r="AQ140" s="177" t="s">
        <v>65</v>
      </c>
      <c r="AR140" s="177"/>
      <c r="AS140" s="177"/>
      <c r="AT140" s="177"/>
      <c r="AU140" s="177"/>
      <c r="AV140" s="177"/>
      <c r="AW140" s="177" t="str">
        <f>IF(api_version=2,"Yes","No")</f>
        <v>Yes</v>
      </c>
      <c r="AX140" s="159"/>
      <c r="AY140" s="160"/>
      <c r="AZ140" s="177" t="str">
        <f>IF(api_version=2,"","No")</f>
        <v/>
      </c>
      <c r="BA140" s="177"/>
      <c r="BB140" s="177"/>
      <c r="BC140" s="159"/>
      <c r="BD140" s="177"/>
      <c r="BE140" s="177" t="s">
        <v>65</v>
      </c>
      <c r="BF140" s="177"/>
      <c r="BG140" s="177" t="s">
        <v>65</v>
      </c>
      <c r="BH140" s="177" t="s">
        <v>65</v>
      </c>
    </row>
    <row r="141" spans="1:60" ht="15.6" thickTop="1" thickBot="1" x14ac:dyDescent="0.35">
      <c r="A141" s="373"/>
      <c r="B141" s="323">
        <f>ROW()</f>
        <v>141</v>
      </c>
      <c r="C141" s="323">
        <f>COUNTIFS(D$6:D141,D141)</f>
        <v>1</v>
      </c>
      <c r="D141" s="49" t="str">
        <f>IF(api_version=2,"address.simpleValue","Address")</f>
        <v>address.simpleValue</v>
      </c>
      <c r="F141" s="177" t="s">
        <v>64</v>
      </c>
      <c r="G141" s="206" t="s">
        <v>669</v>
      </c>
      <c r="H141" s="177" t="s">
        <v>65</v>
      </c>
      <c r="I141" s="177" t="s">
        <v>65</v>
      </c>
      <c r="J141" s="159" t="s">
        <v>64</v>
      </c>
      <c r="K141" s="160" t="s">
        <v>64</v>
      </c>
      <c r="L141" s="177" t="s">
        <v>64</v>
      </c>
      <c r="M141" s="159" t="s">
        <v>64</v>
      </c>
      <c r="N141" s="160" t="str">
        <f>IF(api_version=2,"Yes","No")</f>
        <v>Yes</v>
      </c>
      <c r="O141" s="177" t="s">
        <v>64</v>
      </c>
      <c r="P141" s="159" t="s">
        <v>64</v>
      </c>
      <c r="Q141" s="161" t="s">
        <v>64</v>
      </c>
      <c r="R141" s="160" t="s">
        <v>64</v>
      </c>
      <c r="S141" s="159" t="s">
        <v>65</v>
      </c>
      <c r="T141" s="160" t="s">
        <v>65</v>
      </c>
      <c r="U141" s="159" t="s">
        <v>64</v>
      </c>
      <c r="V141" s="160" t="s">
        <v>65</v>
      </c>
      <c r="W141" s="177" t="s">
        <v>64</v>
      </c>
      <c r="X141" s="177" t="s">
        <v>64</v>
      </c>
      <c r="Y141" s="177" t="s">
        <v>64</v>
      </c>
      <c r="Z141" s="177" t="s">
        <v>65</v>
      </c>
      <c r="AA141" s="177" t="s">
        <v>64</v>
      </c>
      <c r="AB141" s="177" t="s">
        <v>64</v>
      </c>
      <c r="AC141" s="177" t="s">
        <v>64</v>
      </c>
      <c r="AD141" s="177" t="s">
        <v>65</v>
      </c>
      <c r="AE141" s="177" t="s">
        <v>65</v>
      </c>
      <c r="AF141" s="177" t="s">
        <v>64</v>
      </c>
      <c r="AG141" s="177" t="s">
        <v>65</v>
      </c>
      <c r="AH141" s="177" t="s">
        <v>64</v>
      </c>
      <c r="AI141" s="177" t="s">
        <v>64</v>
      </c>
      <c r="AJ141" s="177" t="s">
        <v>64</v>
      </c>
      <c r="AK141" s="177" t="s">
        <v>65</v>
      </c>
      <c r="AL141" s="177" t="str">
        <f t="shared" ref="AL141:AL155" si="99">AK141</f>
        <v>No</v>
      </c>
      <c r="AM141" s="177" t="s">
        <v>64</v>
      </c>
      <c r="AN141" s="177" t="s">
        <v>65</v>
      </c>
      <c r="AO141" s="177" t="s">
        <v>65</v>
      </c>
      <c r="AP141" s="177" t="str">
        <f>AI141</f>
        <v>Yes</v>
      </c>
      <c r="AQ141" s="177" t="s">
        <v>64</v>
      </c>
      <c r="AR141" s="177" t="s">
        <v>64</v>
      </c>
      <c r="AS141" s="177" t="s">
        <v>65</v>
      </c>
      <c r="AT141" s="177" t="s">
        <v>64</v>
      </c>
      <c r="AU141" s="177" t="s">
        <v>65</v>
      </c>
      <c r="AV141" s="177" t="s">
        <v>64</v>
      </c>
      <c r="AW141" s="177" t="s">
        <v>65</v>
      </c>
      <c r="AX141" s="159" t="s">
        <v>64</v>
      </c>
      <c r="AY141" s="160" t="s">
        <v>65</v>
      </c>
      <c r="AZ141" s="177" t="s">
        <v>64</v>
      </c>
      <c r="BA141" s="177" t="s">
        <v>65</v>
      </c>
      <c r="BB141" s="177" t="s">
        <v>64</v>
      </c>
      <c r="BC141" s="159" t="s">
        <v>64</v>
      </c>
      <c r="BD141" s="177" t="s">
        <v>65</v>
      </c>
      <c r="BE141" s="177" t="s">
        <v>65</v>
      </c>
      <c r="BF141" s="177" t="s">
        <v>65</v>
      </c>
      <c r="BG141" s="177" t="s">
        <v>65</v>
      </c>
      <c r="BH141" s="177" t="s">
        <v>65</v>
      </c>
    </row>
    <row r="142" spans="1:60" ht="15.6" thickTop="1" thickBot="1" x14ac:dyDescent="0.35">
      <c r="A142" s="373"/>
      <c r="B142" s="323">
        <f>ROW()</f>
        <v>142</v>
      </c>
      <c r="C142" s="323">
        <f>COUNTIFS(D$6:D142,D142)</f>
        <v>5</v>
      </c>
      <c r="D142" s="91" t="s">
        <v>672</v>
      </c>
      <c r="F142" s="177" t="s">
        <v>64</v>
      </c>
      <c r="G142" s="206" t="s">
        <v>669</v>
      </c>
      <c r="H142" s="177" t="s">
        <v>65</v>
      </c>
      <c r="I142" s="177" t="s">
        <v>65</v>
      </c>
      <c r="J142" s="159" t="s">
        <v>64</v>
      </c>
      <c r="K142" s="160" t="s">
        <v>64</v>
      </c>
      <c r="L142" s="177" t="str">
        <f>IF(api_version=2,"No","No")</f>
        <v>No</v>
      </c>
      <c r="M142" s="159" t="s">
        <v>64</v>
      </c>
      <c r="N142" s="160" t="s">
        <v>65</v>
      </c>
      <c r="O142" s="177" t="s">
        <v>65</v>
      </c>
      <c r="P142" s="159" t="s">
        <v>65</v>
      </c>
      <c r="Q142" s="161" t="s">
        <v>65</v>
      </c>
      <c r="R142" s="160" t="s">
        <v>65</v>
      </c>
      <c r="S142" s="159" t="s">
        <v>65</v>
      </c>
      <c r="T142" s="160" t="s">
        <v>65</v>
      </c>
      <c r="U142" s="159" t="str">
        <f>IF(api_version=2,"Yes","No")</f>
        <v>Yes</v>
      </c>
      <c r="V142" s="160" t="s">
        <v>65</v>
      </c>
      <c r="W142" s="177" t="s">
        <v>64</v>
      </c>
      <c r="X142" s="159" t="s">
        <v>64</v>
      </c>
      <c r="Y142" s="177" t="s">
        <v>65</v>
      </c>
      <c r="Z142" s="177" t="s">
        <v>65</v>
      </c>
      <c r="AA142" s="177" t="str">
        <f t="shared" ref="AA142:AA143" si="100">IF(api_version=2,"No","No")</f>
        <v>No</v>
      </c>
      <c r="AB142" s="177" t="s">
        <v>64</v>
      </c>
      <c r="AC142" s="177" t="s">
        <v>64</v>
      </c>
      <c r="AD142" s="177" t="s">
        <v>65</v>
      </c>
      <c r="AE142" s="177" t="s">
        <v>65</v>
      </c>
      <c r="AF142" s="177" t="s">
        <v>65</v>
      </c>
      <c r="AG142" s="177" t="s">
        <v>65</v>
      </c>
      <c r="AH142" s="177" t="str">
        <f t="shared" ref="AH142:AH143" si="101">IF(api_version=2,"No","No")</f>
        <v>No</v>
      </c>
      <c r="AI142" s="177" t="s">
        <v>64</v>
      </c>
      <c r="AJ142" s="177" t="s">
        <v>64</v>
      </c>
      <c r="AK142" s="177" t="s">
        <v>65</v>
      </c>
      <c r="AL142" s="177" t="str">
        <f t="shared" si="99"/>
        <v>No</v>
      </c>
      <c r="AM142" s="177" t="s">
        <v>64</v>
      </c>
      <c r="AN142" s="177" t="s">
        <v>65</v>
      </c>
      <c r="AO142" s="177" t="s">
        <v>65</v>
      </c>
      <c r="AP142" s="177" t="str">
        <f>AI142</f>
        <v>Yes</v>
      </c>
      <c r="AQ142" s="177" t="s">
        <v>65</v>
      </c>
      <c r="AR142" s="177" t="s">
        <v>65</v>
      </c>
      <c r="AS142" s="177" t="s">
        <v>65</v>
      </c>
      <c r="AT142" s="177" t="str">
        <f t="shared" ref="AT142:AU143" si="102">IF(api_version=2,"No","No")</f>
        <v>No</v>
      </c>
      <c r="AU142" s="177" t="str">
        <f t="shared" si="102"/>
        <v>No</v>
      </c>
      <c r="AV142" s="177" t="s">
        <v>65</v>
      </c>
      <c r="AW142" s="177" t="s">
        <v>65</v>
      </c>
      <c r="AX142" s="159" t="s">
        <v>64</v>
      </c>
      <c r="AY142" s="160" t="s">
        <v>65</v>
      </c>
      <c r="AZ142" s="177" t="s">
        <v>65</v>
      </c>
      <c r="BA142" s="177" t="s">
        <v>65</v>
      </c>
      <c r="BB142" s="177" t="s">
        <v>64</v>
      </c>
      <c r="BC142" s="159" t="s">
        <v>65</v>
      </c>
      <c r="BD142" s="177" t="str">
        <f t="shared" ref="BD142:BD143" si="103">IF(api_version=2,"No","No")</f>
        <v>No</v>
      </c>
      <c r="BE142" s="177" t="s">
        <v>65</v>
      </c>
      <c r="BF142" s="177" t="s">
        <v>65</v>
      </c>
      <c r="BG142" s="177" t="s">
        <v>65</v>
      </c>
      <c r="BH142" s="177" t="s">
        <v>65</v>
      </c>
    </row>
    <row r="143" spans="1:60" ht="15.6" thickTop="1" thickBot="1" x14ac:dyDescent="0.35">
      <c r="A143" s="373"/>
      <c r="B143" s="323">
        <f>ROW()</f>
        <v>143</v>
      </c>
      <c r="C143" s="323">
        <f>COUNTIFS(D$6:D143,D143)</f>
        <v>6</v>
      </c>
      <c r="D143" s="152" t="str">
        <f>IF(api_version=2,"country","-")</f>
        <v>country</v>
      </c>
      <c r="F143" s="177" t="s">
        <v>64</v>
      </c>
      <c r="G143" s="206" t="s">
        <v>669</v>
      </c>
      <c r="H143" s="177" t="s">
        <v>65</v>
      </c>
      <c r="I143" s="177" t="s">
        <v>65</v>
      </c>
      <c r="J143" s="166" t="s">
        <v>64</v>
      </c>
      <c r="K143" s="160" t="s">
        <v>64</v>
      </c>
      <c r="L143" s="177" t="s">
        <v>65</v>
      </c>
      <c r="M143" s="159" t="s">
        <v>65</v>
      </c>
      <c r="N143" s="160" t="s">
        <v>65</v>
      </c>
      <c r="O143" s="177" t="s">
        <v>64</v>
      </c>
      <c r="P143" s="159" t="s">
        <v>64</v>
      </c>
      <c r="Q143" s="161" t="s">
        <v>64</v>
      </c>
      <c r="R143" s="160" t="s">
        <v>64</v>
      </c>
      <c r="S143" s="159" t="s">
        <v>65</v>
      </c>
      <c r="T143" s="160" t="s">
        <v>65</v>
      </c>
      <c r="U143" s="159" t="s">
        <v>65</v>
      </c>
      <c r="V143" s="160" t="s">
        <v>65</v>
      </c>
      <c r="W143" s="177" t="s">
        <v>64</v>
      </c>
      <c r="X143" s="159" t="str">
        <f>IF(api_version=2,"Yes","No")</f>
        <v>Yes</v>
      </c>
      <c r="Y143" s="177" t="s">
        <v>65</v>
      </c>
      <c r="Z143" s="177" t="s">
        <v>64</v>
      </c>
      <c r="AA143" s="177" t="str">
        <f t="shared" si="100"/>
        <v>No</v>
      </c>
      <c r="AB143" s="177" t="s">
        <v>64</v>
      </c>
      <c r="AC143" s="177" t="s">
        <v>64</v>
      </c>
      <c r="AD143" s="177" t="str">
        <f t="shared" ref="AD143" si="104">IF(api_version=2,"No","No")</f>
        <v>No</v>
      </c>
      <c r="AE143" s="177" t="s">
        <v>65</v>
      </c>
      <c r="AF143" s="177" t="s">
        <v>65</v>
      </c>
      <c r="AG143" s="177" t="s">
        <v>65</v>
      </c>
      <c r="AH143" s="177" t="str">
        <f t="shared" si="101"/>
        <v>No</v>
      </c>
      <c r="AI143" s="177" t="s">
        <v>65</v>
      </c>
      <c r="AJ143" s="177" t="s">
        <v>65</v>
      </c>
      <c r="AK143" s="177" t="s">
        <v>65</v>
      </c>
      <c r="AL143" s="177" t="str">
        <f t="shared" si="99"/>
        <v>No</v>
      </c>
      <c r="AM143" s="177" t="s">
        <v>64</v>
      </c>
      <c r="AN143" s="177" t="s">
        <v>65</v>
      </c>
      <c r="AO143" s="177" t="str">
        <f t="shared" ref="AO143" si="105">IF(api_version=2,"No","No")</f>
        <v>No</v>
      </c>
      <c r="AP143" s="177" t="str">
        <f>AI143</f>
        <v>No</v>
      </c>
      <c r="AQ143" s="177" t="s">
        <v>65</v>
      </c>
      <c r="AR143" s="177" t="s">
        <v>65</v>
      </c>
      <c r="AS143" s="177" t="s">
        <v>65</v>
      </c>
      <c r="AT143" s="177" t="str">
        <f t="shared" si="102"/>
        <v>No</v>
      </c>
      <c r="AU143" s="177" t="str">
        <f t="shared" si="102"/>
        <v>No</v>
      </c>
      <c r="AV143" s="177" t="s">
        <v>65</v>
      </c>
      <c r="AW143" s="177" t="s">
        <v>65</v>
      </c>
      <c r="AX143" s="159" t="str">
        <f>IF(api_version=2,"Yes","No")</f>
        <v>Yes</v>
      </c>
      <c r="AY143" s="160" t="s">
        <v>65</v>
      </c>
      <c r="AZ143" s="177" t="s">
        <v>65</v>
      </c>
      <c r="BA143" s="177" t="s">
        <v>65</v>
      </c>
      <c r="BB143" s="177" t="s">
        <v>65</v>
      </c>
      <c r="BC143" s="159" t="s">
        <v>64</v>
      </c>
      <c r="BD143" s="177" t="str">
        <f t="shared" si="103"/>
        <v>No</v>
      </c>
      <c r="BE143" s="177" t="s">
        <v>65</v>
      </c>
      <c r="BF143" s="177" t="str">
        <f t="shared" ref="BF143" si="106">IF(api_version=2,"No","No")</f>
        <v>No</v>
      </c>
      <c r="BG143" s="177" t="s">
        <v>65</v>
      </c>
      <c r="BH143" s="177" t="s">
        <v>64</v>
      </c>
    </row>
    <row r="144" spans="1:60" ht="15.6" thickTop="1" thickBot="1" x14ac:dyDescent="0.35">
      <c r="A144" s="373"/>
      <c r="B144" s="323">
        <f>ROW()</f>
        <v>144</v>
      </c>
      <c r="C144" s="323">
        <f>COUNTIFS(D$6:D144,D144)</f>
        <v>1</v>
      </c>
      <c r="D144" s="152" t="str">
        <f>IF(api_version=2,"gender","Gender")</f>
        <v>gender</v>
      </c>
      <c r="F144" s="177" t="s">
        <v>64</v>
      </c>
      <c r="G144" s="206" t="s">
        <v>670</v>
      </c>
      <c r="H144" s="166" t="s">
        <v>670</v>
      </c>
      <c r="I144" s="177" t="s">
        <v>64</v>
      </c>
      <c r="J144" s="159" t="s">
        <v>64</v>
      </c>
      <c r="K144" s="160" t="s">
        <v>64</v>
      </c>
      <c r="L144" s="177" t="s">
        <v>64</v>
      </c>
      <c r="M144" s="166" t="s">
        <v>670</v>
      </c>
      <c r="N144" s="164" t="s">
        <v>670</v>
      </c>
      <c r="O144" s="166" t="s">
        <v>670</v>
      </c>
      <c r="P144" s="166" t="s">
        <v>64</v>
      </c>
      <c r="Q144" s="161" t="s">
        <v>64</v>
      </c>
      <c r="R144" s="160" t="s">
        <v>64</v>
      </c>
      <c r="S144" s="159" t="s">
        <v>64</v>
      </c>
      <c r="T144" s="160" t="s">
        <v>65</v>
      </c>
      <c r="U144" s="159" t="s">
        <v>64</v>
      </c>
      <c r="V144" s="164" t="s">
        <v>670</v>
      </c>
      <c r="W144" s="166" t="s">
        <v>670</v>
      </c>
      <c r="X144" s="166" t="s">
        <v>670</v>
      </c>
      <c r="Y144" s="166" t="s">
        <v>670</v>
      </c>
      <c r="Z144" s="166" t="s">
        <v>670</v>
      </c>
      <c r="AA144" s="166" t="s">
        <v>670</v>
      </c>
      <c r="AB144" s="166" t="s">
        <v>670</v>
      </c>
      <c r="AC144" s="166" t="s">
        <v>670</v>
      </c>
      <c r="AD144" s="166" t="s">
        <v>670</v>
      </c>
      <c r="AE144" s="166" t="s">
        <v>670</v>
      </c>
      <c r="AF144" s="166" t="s">
        <v>670</v>
      </c>
      <c r="AG144" s="166" t="s">
        <v>670</v>
      </c>
      <c r="AH144" s="166" t="s">
        <v>670</v>
      </c>
      <c r="AI144" s="166" t="s">
        <v>670</v>
      </c>
      <c r="AJ144" s="166" t="s">
        <v>670</v>
      </c>
      <c r="AK144" s="177" t="s">
        <v>64</v>
      </c>
      <c r="AL144" s="177" t="str">
        <f t="shared" si="99"/>
        <v>Yes</v>
      </c>
      <c r="AM144" s="177" t="s">
        <v>64</v>
      </c>
      <c r="AN144" s="177" t="s">
        <v>64</v>
      </c>
      <c r="AO144" s="166" t="s">
        <v>670</v>
      </c>
      <c r="AP144" s="166" t="s">
        <v>670</v>
      </c>
      <c r="AQ144" s="177" t="s">
        <v>65</v>
      </c>
      <c r="AR144" s="166" t="s">
        <v>670</v>
      </c>
      <c r="AS144" s="166" t="s">
        <v>670</v>
      </c>
      <c r="AT144" s="166" t="s">
        <v>670</v>
      </c>
      <c r="AU144" s="166" t="s">
        <v>670</v>
      </c>
      <c r="AV144" s="166" t="s">
        <v>670</v>
      </c>
      <c r="AW144" s="166" t="s">
        <v>670</v>
      </c>
      <c r="AX144" s="166" t="s">
        <v>670</v>
      </c>
      <c r="AY144" s="164" t="s">
        <v>670</v>
      </c>
      <c r="AZ144" s="206" t="s">
        <v>670</v>
      </c>
      <c r="BA144" s="166" t="s">
        <v>670</v>
      </c>
      <c r="BB144" s="166" t="s">
        <v>670</v>
      </c>
      <c r="BC144" s="159" t="s">
        <v>64</v>
      </c>
      <c r="BD144" s="166" t="s">
        <v>670</v>
      </c>
      <c r="BE144" s="166" t="s">
        <v>670</v>
      </c>
      <c r="BF144" s="166" t="s">
        <v>670</v>
      </c>
      <c r="BG144" s="206" t="s">
        <v>670</v>
      </c>
      <c r="BH144" s="206" t="s">
        <v>670</v>
      </c>
    </row>
    <row r="145" spans="1:60" ht="15.6" thickTop="1" thickBot="1" x14ac:dyDescent="0.35">
      <c r="A145" s="373"/>
      <c r="B145" s="323">
        <f>ROW()</f>
        <v>145</v>
      </c>
      <c r="C145" s="323">
        <f>COUNTIFS(D$6:D145,D145)</f>
        <v>1</v>
      </c>
      <c r="D145" s="152" t="str">
        <f>IF(api_version=2,"placeOBirth","-")</f>
        <v>placeOBirth</v>
      </c>
      <c r="F145" s="177" t="s">
        <v>65</v>
      </c>
      <c r="G145" s="177" t="s">
        <v>65</v>
      </c>
      <c r="H145" s="177" t="s">
        <v>65</v>
      </c>
      <c r="I145" s="177" t="s">
        <v>64</v>
      </c>
      <c r="J145" s="159" t="s">
        <v>65</v>
      </c>
      <c r="K145" s="160" t="s">
        <v>65</v>
      </c>
      <c r="L145" s="177" t="str">
        <f>IF(api_version=2,"Yes","No")</f>
        <v>Yes</v>
      </c>
      <c r="M145" s="159" t="s">
        <v>65</v>
      </c>
      <c r="N145" s="160" t="s">
        <v>65</v>
      </c>
      <c r="O145" s="177" t="s">
        <v>65</v>
      </c>
      <c r="P145" s="159" t="s">
        <v>65</v>
      </c>
      <c r="Q145" s="161" t="s">
        <v>65</v>
      </c>
      <c r="R145" s="160" t="s">
        <v>65</v>
      </c>
      <c r="S145" s="159" t="s">
        <v>65</v>
      </c>
      <c r="T145" s="160" t="s">
        <v>65</v>
      </c>
      <c r="U145" s="159" t="s">
        <v>65</v>
      </c>
      <c r="V145" s="160" t="s">
        <v>65</v>
      </c>
      <c r="W145" s="177" t="s">
        <v>65</v>
      </c>
      <c r="X145" s="159" t="str">
        <f>IF(api_version=2,"No","No")</f>
        <v>No</v>
      </c>
      <c r="Y145" s="177" t="s">
        <v>65</v>
      </c>
      <c r="Z145" s="177" t="s">
        <v>65</v>
      </c>
      <c r="AA145" s="177" t="str">
        <f t="shared" ref="AA145:AA146" si="107">IF(api_version=2,"No","No")</f>
        <v>No</v>
      </c>
      <c r="AB145" s="177" t="s">
        <v>65</v>
      </c>
      <c r="AC145" s="177" t="s">
        <v>65</v>
      </c>
      <c r="AD145" s="177" t="str">
        <f t="shared" ref="AD145:AD147" si="108">IF(api_version=2,"No","No")</f>
        <v>No</v>
      </c>
      <c r="AE145" s="177" t="s">
        <v>65</v>
      </c>
      <c r="AF145" s="177" t="s">
        <v>65</v>
      </c>
      <c r="AG145" s="177" t="s">
        <v>65</v>
      </c>
      <c r="AH145" s="177" t="str">
        <f t="shared" ref="AH145:AH147" si="109">IF(api_version=2,"No","No")</f>
        <v>No</v>
      </c>
      <c r="AI145" s="177" t="s">
        <v>65</v>
      </c>
      <c r="AJ145" s="177" t="s">
        <v>65</v>
      </c>
      <c r="AK145" s="177" t="s">
        <v>65</v>
      </c>
      <c r="AL145" s="177" t="str">
        <f t="shared" si="99"/>
        <v>No</v>
      </c>
      <c r="AM145" s="177" t="s">
        <v>65</v>
      </c>
      <c r="AN145" s="177" t="str">
        <f t="shared" ref="AN145:AO149" si="110">IF(api_version=2,"No","No")</f>
        <v>No</v>
      </c>
      <c r="AO145" s="177" t="str">
        <f t="shared" si="110"/>
        <v>No</v>
      </c>
      <c r="AP145" s="177" t="str">
        <f t="shared" ref="AP145:AP150" si="111">AI145</f>
        <v>No</v>
      </c>
      <c r="AQ145" s="177" t="s">
        <v>65</v>
      </c>
      <c r="AR145" s="177" t="s">
        <v>65</v>
      </c>
      <c r="AS145" s="177" t="s">
        <v>65</v>
      </c>
      <c r="AT145" s="177" t="str">
        <f t="shared" ref="AT145:AU149" si="112">IF(api_version=2,"No","No")</f>
        <v>No</v>
      </c>
      <c r="AU145" s="177" t="str">
        <f t="shared" si="112"/>
        <v>No</v>
      </c>
      <c r="AV145" s="177" t="s">
        <v>65</v>
      </c>
      <c r="AW145" s="177" t="str">
        <f t="shared" ref="AW145:AW150" si="113">IF(api_version=2,"No","No")</f>
        <v>No</v>
      </c>
      <c r="AX145" s="159" t="str">
        <f>IF(api_version=2,"Yes","No")</f>
        <v>Yes</v>
      </c>
      <c r="AY145" s="160" t="s">
        <v>65</v>
      </c>
      <c r="AZ145" s="177" t="s">
        <v>65</v>
      </c>
      <c r="BA145" s="177" t="s">
        <v>65</v>
      </c>
      <c r="BB145" s="177" t="s">
        <v>65</v>
      </c>
      <c r="BC145" s="159" t="s">
        <v>65</v>
      </c>
      <c r="BD145" s="177" t="str">
        <f t="shared" ref="BD145:BD149" si="114">IF(api_version=2,"No","No")</f>
        <v>No</v>
      </c>
      <c r="BE145" s="177" t="s">
        <v>65</v>
      </c>
      <c r="BF145" s="177" t="str">
        <f t="shared" ref="BF145:BF149" si="115">IF(api_version=2,"No","No")</f>
        <v>No</v>
      </c>
      <c r="BG145" s="177" t="s">
        <v>65</v>
      </c>
      <c r="BH145" s="177" t="s">
        <v>65</v>
      </c>
    </row>
    <row r="146" spans="1:60" ht="15.6" thickTop="1" thickBot="1" x14ac:dyDescent="0.35">
      <c r="A146" s="373"/>
      <c r="B146" s="323">
        <f>ROW()</f>
        <v>146</v>
      </c>
      <c r="C146" s="323">
        <f>COUNTIFS(D$6:D146,D146)</f>
        <v>1</v>
      </c>
      <c r="D146" s="152" t="str">
        <f>IF(api_version=2,"nationality","-")</f>
        <v>nationality</v>
      </c>
      <c r="F146" s="177" t="s">
        <v>65</v>
      </c>
      <c r="G146" s="177" t="s">
        <v>65</v>
      </c>
      <c r="H146" s="177" t="s">
        <v>65</v>
      </c>
      <c r="I146" s="206" t="s">
        <v>670</v>
      </c>
      <c r="J146" s="159" t="s">
        <v>65</v>
      </c>
      <c r="K146" s="160" t="s">
        <v>65</v>
      </c>
      <c r="L146" s="177" t="str">
        <f>IF(api_version=2,"Yes","No")</f>
        <v>Yes</v>
      </c>
      <c r="M146" s="159" t="s">
        <v>65</v>
      </c>
      <c r="N146" s="160" t="s">
        <v>65</v>
      </c>
      <c r="O146" s="177" t="s">
        <v>65</v>
      </c>
      <c r="P146" s="159" t="s">
        <v>65</v>
      </c>
      <c r="Q146" s="161" t="s">
        <v>65</v>
      </c>
      <c r="R146" s="160" t="s">
        <v>65</v>
      </c>
      <c r="S146" s="159" t="s">
        <v>65</v>
      </c>
      <c r="T146" s="160" t="s">
        <v>65</v>
      </c>
      <c r="U146" s="159" t="s">
        <v>64</v>
      </c>
      <c r="V146" s="160" t="s">
        <v>65</v>
      </c>
      <c r="W146" s="177" t="s">
        <v>65</v>
      </c>
      <c r="X146" s="159" t="str">
        <f>IF(api_version=2,"Yes","No")</f>
        <v>Yes</v>
      </c>
      <c r="Y146" s="177" t="s">
        <v>65</v>
      </c>
      <c r="Z146" s="177" t="s">
        <v>65</v>
      </c>
      <c r="AA146" s="177" t="str">
        <f t="shared" si="107"/>
        <v>No</v>
      </c>
      <c r="AB146" s="177" t="s">
        <v>65</v>
      </c>
      <c r="AC146" s="177" t="s">
        <v>65</v>
      </c>
      <c r="AD146" s="177" t="str">
        <f t="shared" si="108"/>
        <v>No</v>
      </c>
      <c r="AE146" s="177" t="s">
        <v>65</v>
      </c>
      <c r="AF146" s="177" t="s">
        <v>65</v>
      </c>
      <c r="AG146" s="177" t="s">
        <v>65</v>
      </c>
      <c r="AH146" s="177" t="str">
        <f t="shared" si="109"/>
        <v>No</v>
      </c>
      <c r="AI146" s="177" t="s">
        <v>65</v>
      </c>
      <c r="AJ146" s="177" t="s">
        <v>65</v>
      </c>
      <c r="AK146" s="177" t="str">
        <f>IF(api_ver=2,"Yes","No")</f>
        <v>No</v>
      </c>
      <c r="AL146" s="177" t="str">
        <f t="shared" si="99"/>
        <v>No</v>
      </c>
      <c r="AM146" s="177" t="s">
        <v>64</v>
      </c>
      <c r="AN146" s="177" t="str">
        <f t="shared" si="110"/>
        <v>No</v>
      </c>
      <c r="AO146" s="177" t="str">
        <f t="shared" si="110"/>
        <v>No</v>
      </c>
      <c r="AP146" s="177" t="str">
        <f t="shared" si="111"/>
        <v>No</v>
      </c>
      <c r="AQ146" s="177" t="s">
        <v>65</v>
      </c>
      <c r="AR146" s="177" t="s">
        <v>64</v>
      </c>
      <c r="AS146" s="177" t="s">
        <v>65</v>
      </c>
      <c r="AT146" s="177" t="str">
        <f t="shared" si="112"/>
        <v>No</v>
      </c>
      <c r="AU146" s="177" t="str">
        <f t="shared" si="112"/>
        <v>No</v>
      </c>
      <c r="AV146" s="177" t="s">
        <v>65</v>
      </c>
      <c r="AW146" s="177" t="str">
        <f t="shared" si="113"/>
        <v>No</v>
      </c>
      <c r="AX146" s="159" t="s">
        <v>65</v>
      </c>
      <c r="AY146" s="160" t="s">
        <v>65</v>
      </c>
      <c r="AZ146" s="177" t="s">
        <v>65</v>
      </c>
      <c r="BA146" s="177" t="s">
        <v>65</v>
      </c>
      <c r="BB146" s="177" t="s">
        <v>65</v>
      </c>
      <c r="BC146" s="159" t="s">
        <v>65</v>
      </c>
      <c r="BD146" s="177" t="str">
        <f t="shared" si="114"/>
        <v>No</v>
      </c>
      <c r="BE146" s="177" t="s">
        <v>65</v>
      </c>
      <c r="BF146" s="177" t="str">
        <f t="shared" si="115"/>
        <v>No</v>
      </c>
      <c r="BG146" s="177" t="s">
        <v>65</v>
      </c>
      <c r="BH146" s="177" t="s">
        <v>65</v>
      </c>
    </row>
    <row r="147" spans="1:60" ht="15.6" thickTop="1" thickBot="1" x14ac:dyDescent="0.35">
      <c r="A147" s="373"/>
      <c r="B147" s="323">
        <f>ROW()</f>
        <v>147</v>
      </c>
      <c r="C147" s="323">
        <f>COUNTIFS(D$6:D147,D147)</f>
        <v>1</v>
      </c>
      <c r="D147" s="152" t="str">
        <f>IF(api_version=2,"countryOfResidence","-")</f>
        <v>countryOfResidence</v>
      </c>
      <c r="F147" s="177" t="s">
        <v>65</v>
      </c>
      <c r="G147" s="177" t="s">
        <v>65</v>
      </c>
      <c r="H147" s="177" t="s">
        <v>65</v>
      </c>
      <c r="I147" s="177" t="s">
        <v>65</v>
      </c>
      <c r="J147" s="159" t="s">
        <v>65</v>
      </c>
      <c r="K147" s="160" t="s">
        <v>65</v>
      </c>
      <c r="L147" s="177" t="str">
        <f>IF(api_version=2,"Yes","No")</f>
        <v>Yes</v>
      </c>
      <c r="M147" s="159" t="s">
        <v>65</v>
      </c>
      <c r="N147" s="160" t="s">
        <v>65</v>
      </c>
      <c r="O147" s="177" t="s">
        <v>65</v>
      </c>
      <c r="P147" s="159" t="s">
        <v>65</v>
      </c>
      <c r="Q147" s="161" t="s">
        <v>65</v>
      </c>
      <c r="R147" s="160" t="s">
        <v>65</v>
      </c>
      <c r="S147" s="159" t="s">
        <v>65</v>
      </c>
      <c r="T147" s="160" t="s">
        <v>65</v>
      </c>
      <c r="U147" s="159" t="s">
        <v>65</v>
      </c>
      <c r="V147" s="160" t="s">
        <v>65</v>
      </c>
      <c r="W147" s="177" t="s">
        <v>65</v>
      </c>
      <c r="X147" s="159" t="str">
        <f>IF(api_version=2,"No","No")</f>
        <v>No</v>
      </c>
      <c r="Y147" s="177" t="s">
        <v>65</v>
      </c>
      <c r="Z147" s="177" t="s">
        <v>65</v>
      </c>
      <c r="AA147" s="177" t="str">
        <f t="shared" ref="AA147" si="116">IF(api_version=2,"No","No")</f>
        <v>No</v>
      </c>
      <c r="AB147" s="177" t="s">
        <v>65</v>
      </c>
      <c r="AC147" s="177" t="s">
        <v>65</v>
      </c>
      <c r="AD147" s="177" t="str">
        <f t="shared" si="108"/>
        <v>No</v>
      </c>
      <c r="AE147" s="177" t="s">
        <v>65</v>
      </c>
      <c r="AF147" s="177" t="s">
        <v>65</v>
      </c>
      <c r="AG147" s="177" t="s">
        <v>65</v>
      </c>
      <c r="AH147" s="177" t="str">
        <f t="shared" si="109"/>
        <v>No</v>
      </c>
      <c r="AI147" s="177" t="s">
        <v>65</v>
      </c>
      <c r="AJ147" s="177" t="s">
        <v>65</v>
      </c>
      <c r="AK147" s="177" t="s">
        <v>65</v>
      </c>
      <c r="AL147" s="177" t="str">
        <f t="shared" si="99"/>
        <v>No</v>
      </c>
      <c r="AM147" s="177" t="s">
        <v>65</v>
      </c>
      <c r="AN147" s="177" t="str">
        <f t="shared" si="110"/>
        <v>No</v>
      </c>
      <c r="AO147" s="177" t="str">
        <f t="shared" si="110"/>
        <v>No</v>
      </c>
      <c r="AP147" s="177" t="str">
        <f t="shared" si="111"/>
        <v>No</v>
      </c>
      <c r="AQ147" s="177" t="s">
        <v>65</v>
      </c>
      <c r="AR147" s="177" t="s">
        <v>65</v>
      </c>
      <c r="AS147" s="177" t="s">
        <v>65</v>
      </c>
      <c r="AT147" s="177" t="str">
        <f t="shared" si="112"/>
        <v>No</v>
      </c>
      <c r="AU147" s="177" t="str">
        <f t="shared" si="112"/>
        <v>No</v>
      </c>
      <c r="AV147" s="177" t="s">
        <v>65</v>
      </c>
      <c r="AW147" s="177" t="str">
        <f t="shared" si="113"/>
        <v>No</v>
      </c>
      <c r="AX147" s="159" t="s">
        <v>65</v>
      </c>
      <c r="AY147" s="160" t="s">
        <v>65</v>
      </c>
      <c r="AZ147" s="177" t="s">
        <v>65</v>
      </c>
      <c r="BA147" s="177" t="s">
        <v>65</v>
      </c>
      <c r="BB147" s="177" t="s">
        <v>65</v>
      </c>
      <c r="BC147" s="159" t="s">
        <v>65</v>
      </c>
      <c r="BD147" s="177" t="str">
        <f t="shared" si="114"/>
        <v>No</v>
      </c>
      <c r="BE147" s="177" t="s">
        <v>65</v>
      </c>
      <c r="BF147" s="177" t="str">
        <f t="shared" si="115"/>
        <v>No</v>
      </c>
      <c r="BG147" s="177" t="s">
        <v>65</v>
      </c>
      <c r="BH147" s="177" t="s">
        <v>65</v>
      </c>
    </row>
    <row r="148" spans="1:60" ht="15.6" thickTop="1" thickBot="1" x14ac:dyDescent="0.35">
      <c r="A148" s="373"/>
      <c r="B148" s="323">
        <f>ROW()</f>
        <v>148</v>
      </c>
      <c r="C148" s="323">
        <f>COUNTIFS(D$6:D148,D148)</f>
        <v>1</v>
      </c>
      <c r="D148" s="152" t="str">
        <f>IF(api_version=2,"directorType","-")</f>
        <v>directorType</v>
      </c>
      <c r="F148" s="206" t="s">
        <v>670</v>
      </c>
      <c r="G148" s="159" t="str">
        <f>IF(api_version=2,"Yes","No")</f>
        <v>Yes</v>
      </c>
      <c r="H148" s="206" t="s">
        <v>670</v>
      </c>
      <c r="I148" s="177" t="s">
        <v>64</v>
      </c>
      <c r="J148" s="166" t="s">
        <v>64</v>
      </c>
      <c r="K148" s="164" t="s">
        <v>64</v>
      </c>
      <c r="L148" s="177" t="str">
        <f>IF(api_version=2,"Yes","No")</f>
        <v>Yes</v>
      </c>
      <c r="M148" s="159" t="s">
        <v>64</v>
      </c>
      <c r="N148" s="160" t="str">
        <f>IF(api_version=2,"Yes","No")</f>
        <v>Yes</v>
      </c>
      <c r="O148" s="177" t="s">
        <v>64</v>
      </c>
      <c r="P148" s="159" t="s">
        <v>64</v>
      </c>
      <c r="Q148" s="161" t="s">
        <v>64</v>
      </c>
      <c r="R148" s="160" t="s">
        <v>64</v>
      </c>
      <c r="S148" s="166" t="s">
        <v>670</v>
      </c>
      <c r="T148" s="164" t="s">
        <v>670</v>
      </c>
      <c r="U148" s="159" t="str">
        <f>IF(api_version=2,"Yes","No")</f>
        <v>Yes</v>
      </c>
      <c r="V148" s="164" t="s">
        <v>670</v>
      </c>
      <c r="W148" s="164" t="s">
        <v>670</v>
      </c>
      <c r="X148" s="160" t="str">
        <f>IF(api_version=2,"Yes","No")</f>
        <v>Yes</v>
      </c>
      <c r="Y148" s="206" t="s">
        <v>670</v>
      </c>
      <c r="Z148" s="206" t="s">
        <v>670</v>
      </c>
      <c r="AA148" s="206" t="s">
        <v>670</v>
      </c>
      <c r="AB148" s="166" t="s">
        <v>670</v>
      </c>
      <c r="AC148" s="166" t="s">
        <v>670</v>
      </c>
      <c r="AD148" s="166" t="s">
        <v>670</v>
      </c>
      <c r="AE148" s="206" t="s">
        <v>670</v>
      </c>
      <c r="AF148" s="166" t="s">
        <v>670</v>
      </c>
      <c r="AG148" s="206" t="s">
        <v>670</v>
      </c>
      <c r="AH148" s="206" t="s">
        <v>670</v>
      </c>
      <c r="AI148" s="206" t="s">
        <v>670</v>
      </c>
      <c r="AJ148" s="206" t="s">
        <v>670</v>
      </c>
      <c r="AK148" s="206" t="s">
        <v>670</v>
      </c>
      <c r="AL148" s="206" t="s">
        <v>670</v>
      </c>
      <c r="AM148" s="177" t="s">
        <v>64</v>
      </c>
      <c r="AN148" s="159" t="str">
        <f>IF(api_version=1,"No","Yes")</f>
        <v>Yes</v>
      </c>
      <c r="AO148" s="177" t="s">
        <v>64</v>
      </c>
      <c r="AP148" s="206" t="s">
        <v>670</v>
      </c>
      <c r="AQ148" s="177" t="s">
        <v>65</v>
      </c>
      <c r="AR148" s="166" t="s">
        <v>670</v>
      </c>
      <c r="AS148" s="206" t="s">
        <v>670</v>
      </c>
      <c r="AT148" s="177" t="str">
        <f t="shared" si="112"/>
        <v>No</v>
      </c>
      <c r="AU148" s="177" t="str">
        <f t="shared" si="112"/>
        <v>No</v>
      </c>
      <c r="AV148" s="206" t="s">
        <v>670</v>
      </c>
      <c r="AW148" s="206" t="s">
        <v>670</v>
      </c>
      <c r="AX148" s="159" t="str">
        <f>IF(api_version=2,"Yes","No")</f>
        <v>Yes</v>
      </c>
      <c r="AY148" s="206" t="s">
        <v>670</v>
      </c>
      <c r="AZ148" s="206" t="s">
        <v>670</v>
      </c>
      <c r="BA148" s="206" t="s">
        <v>670</v>
      </c>
      <c r="BB148" s="206" t="s">
        <v>670</v>
      </c>
      <c r="BC148" s="159" t="s">
        <v>64</v>
      </c>
      <c r="BD148" s="159" t="str">
        <f>IF(api_version=1,"No","Yes")</f>
        <v>Yes</v>
      </c>
      <c r="BE148" s="206" t="s">
        <v>670</v>
      </c>
      <c r="BF148" s="177" t="str">
        <f t="shared" si="115"/>
        <v>No</v>
      </c>
      <c r="BG148" s="206" t="s">
        <v>670</v>
      </c>
      <c r="BH148" s="206" t="s">
        <v>670</v>
      </c>
    </row>
    <row r="149" spans="1:60" ht="15.6" thickTop="1" thickBot="1" x14ac:dyDescent="0.35">
      <c r="A149" s="373"/>
      <c r="B149" s="323">
        <f>ROW()</f>
        <v>149</v>
      </c>
      <c r="C149" s="323">
        <f>COUNTIFS(D$6:D149,D149)</f>
        <v>1</v>
      </c>
      <c r="D149" s="152" t="str">
        <f>IF(api_version=2,"hasNegativeInfo","-")</f>
        <v>hasNegativeInfo</v>
      </c>
      <c r="F149" s="177" t="s">
        <v>110</v>
      </c>
      <c r="G149" s="177" t="s">
        <v>65</v>
      </c>
      <c r="H149" s="177" t="s">
        <v>65</v>
      </c>
      <c r="I149" s="177" t="s">
        <v>65</v>
      </c>
      <c r="J149" s="166" t="s">
        <v>669</v>
      </c>
      <c r="K149" s="160" t="s">
        <v>65</v>
      </c>
      <c r="L149" s="177" t="str">
        <f>IF(api_version=2,"No","No")</f>
        <v>No</v>
      </c>
      <c r="M149" s="159" t="s">
        <v>65</v>
      </c>
      <c r="N149" s="160" t="s">
        <v>65</v>
      </c>
      <c r="O149" s="177" t="s">
        <v>65</v>
      </c>
      <c r="P149" s="159" t="s">
        <v>65</v>
      </c>
      <c r="Q149" s="161" t="s">
        <v>65</v>
      </c>
      <c r="R149" s="160" t="s">
        <v>65</v>
      </c>
      <c r="S149" s="159" t="s">
        <v>65</v>
      </c>
      <c r="T149" s="160" t="s">
        <v>65</v>
      </c>
      <c r="U149" s="159" t="s">
        <v>65</v>
      </c>
      <c r="V149" s="160" t="s">
        <v>65</v>
      </c>
      <c r="W149" s="177" t="s">
        <v>65</v>
      </c>
      <c r="X149" s="159" t="str">
        <f>IF(api_version=2,"No","No")</f>
        <v>No</v>
      </c>
      <c r="Y149" s="177" t="s">
        <v>65</v>
      </c>
      <c r="Z149" s="177" t="s">
        <v>65</v>
      </c>
      <c r="AA149" s="177" t="str">
        <f t="shared" ref="AA149" si="117">IF(api_version=2,"No","No")</f>
        <v>No</v>
      </c>
      <c r="AB149" s="177" t="s">
        <v>65</v>
      </c>
      <c r="AC149" s="177" t="s">
        <v>65</v>
      </c>
      <c r="AD149" s="177" t="str">
        <f t="shared" ref="AD149" si="118">IF(api_version=2,"No","No")</f>
        <v>No</v>
      </c>
      <c r="AE149" s="177" t="s">
        <v>65</v>
      </c>
      <c r="AF149" s="177" t="s">
        <v>65</v>
      </c>
      <c r="AG149" s="177" t="s">
        <v>65</v>
      </c>
      <c r="AH149" s="177" t="str">
        <f t="shared" ref="AH149" si="119">IF(api_version=2,"No","No")</f>
        <v>No</v>
      </c>
      <c r="AI149" s="177" t="s">
        <v>65</v>
      </c>
      <c r="AJ149" s="177" t="s">
        <v>65</v>
      </c>
      <c r="AK149" s="177" t="s">
        <v>65</v>
      </c>
      <c r="AL149" s="177" t="str">
        <f t="shared" si="99"/>
        <v>No</v>
      </c>
      <c r="AM149" s="177" t="s">
        <v>65</v>
      </c>
      <c r="AN149" s="177" t="str">
        <f t="shared" ref="AN149" si="120">IF(api_version=2,"No","No")</f>
        <v>No</v>
      </c>
      <c r="AO149" s="177" t="str">
        <f t="shared" si="110"/>
        <v>No</v>
      </c>
      <c r="AP149" s="177" t="str">
        <f t="shared" si="111"/>
        <v>No</v>
      </c>
      <c r="AQ149" s="177" t="s">
        <v>65</v>
      </c>
      <c r="AR149" s="177" t="s">
        <v>65</v>
      </c>
      <c r="AS149" s="177" t="s">
        <v>65</v>
      </c>
      <c r="AT149" s="177" t="str">
        <f t="shared" si="112"/>
        <v>No</v>
      </c>
      <c r="AU149" s="177" t="str">
        <f t="shared" si="112"/>
        <v>No</v>
      </c>
      <c r="AV149" s="177" t="s">
        <v>65</v>
      </c>
      <c r="AW149" s="177" t="str">
        <f t="shared" si="113"/>
        <v>No</v>
      </c>
      <c r="AX149" s="159" t="str">
        <f>IF(api_version=2,"Yes","No")</f>
        <v>Yes</v>
      </c>
      <c r="AY149" s="160" t="s">
        <v>65</v>
      </c>
      <c r="AZ149" s="177" t="s">
        <v>65</v>
      </c>
      <c r="BA149" s="177" t="s">
        <v>65</v>
      </c>
      <c r="BB149" s="177" t="s">
        <v>65</v>
      </c>
      <c r="BC149" s="159" t="s">
        <v>65</v>
      </c>
      <c r="BD149" s="177" t="str">
        <f t="shared" si="114"/>
        <v>No</v>
      </c>
      <c r="BE149" s="177" t="s">
        <v>65</v>
      </c>
      <c r="BF149" s="177" t="str">
        <f t="shared" si="115"/>
        <v>No</v>
      </c>
      <c r="BG149" s="177" t="s">
        <v>65</v>
      </c>
      <c r="BH149" s="177" t="s">
        <v>65</v>
      </c>
    </row>
    <row r="150" spans="1:60" ht="15.6" thickTop="1" thickBot="1" x14ac:dyDescent="0.35">
      <c r="A150" s="373"/>
      <c r="B150" s="323">
        <f>ROW()</f>
        <v>150</v>
      </c>
      <c r="C150" s="323">
        <f>COUNTIFS(D$6:D150,D150)</f>
        <v>1</v>
      </c>
      <c r="D150" s="152" t="str">
        <f>IF(api_version=2,"dateOfBirth","DateOfBirth")</f>
        <v>dateOfBirth</v>
      </c>
      <c r="F150" s="177" t="s">
        <v>64</v>
      </c>
      <c r="G150" s="177" t="s">
        <v>64</v>
      </c>
      <c r="H150" s="177" t="s">
        <v>65</v>
      </c>
      <c r="I150" s="177" t="s">
        <v>64</v>
      </c>
      <c r="J150" s="159" t="s">
        <v>64</v>
      </c>
      <c r="K150" s="160" t="s">
        <v>64</v>
      </c>
      <c r="L150" s="177" t="s">
        <v>64</v>
      </c>
      <c r="M150" s="159" t="s">
        <v>64</v>
      </c>
      <c r="N150" s="160" t="str">
        <f>IF(api_version=2,"Yes","No")</f>
        <v>Yes</v>
      </c>
      <c r="O150" s="177" t="s">
        <v>65</v>
      </c>
      <c r="P150" s="159" t="s">
        <v>64</v>
      </c>
      <c r="Q150" s="161" t="s">
        <v>64</v>
      </c>
      <c r="R150" s="160" t="s">
        <v>64</v>
      </c>
      <c r="S150" s="159" t="s">
        <v>64</v>
      </c>
      <c r="T150" s="160" t="s">
        <v>65</v>
      </c>
      <c r="U150" s="166" t="s">
        <v>669</v>
      </c>
      <c r="V150" s="160" t="s">
        <v>65</v>
      </c>
      <c r="W150" s="177" t="s">
        <v>64</v>
      </c>
      <c r="X150" s="159" t="str">
        <f>IF(api_version=2,"Yes","No")</f>
        <v>Yes</v>
      </c>
      <c r="Y150" s="177" t="s">
        <v>65</v>
      </c>
      <c r="Z150" s="177" t="s">
        <v>65</v>
      </c>
      <c r="AA150" s="177" t="s">
        <v>65</v>
      </c>
      <c r="AB150" s="177" t="s">
        <v>65</v>
      </c>
      <c r="AC150" s="177" t="s">
        <v>65</v>
      </c>
      <c r="AD150" s="177" t="s">
        <v>65</v>
      </c>
      <c r="AE150" s="177" t="s">
        <v>65</v>
      </c>
      <c r="AF150" s="177" t="s">
        <v>65</v>
      </c>
      <c r="AG150" s="177" t="s">
        <v>65</v>
      </c>
      <c r="AH150" s="206" t="s">
        <v>669</v>
      </c>
      <c r="AI150" s="177" t="s">
        <v>65</v>
      </c>
      <c r="AJ150" s="177" t="s">
        <v>65</v>
      </c>
      <c r="AK150" s="177" t="s">
        <v>65</v>
      </c>
      <c r="AL150" s="177" t="str">
        <f t="shared" si="99"/>
        <v>No</v>
      </c>
      <c r="AM150" s="177" t="s">
        <v>64</v>
      </c>
      <c r="AN150" s="177" t="s">
        <v>65</v>
      </c>
      <c r="AO150" s="177" t="s">
        <v>65</v>
      </c>
      <c r="AP150" s="177" t="str">
        <f t="shared" si="111"/>
        <v>No</v>
      </c>
      <c r="AQ150" s="177" t="s">
        <v>65</v>
      </c>
      <c r="AR150" s="177" t="s">
        <v>65</v>
      </c>
      <c r="AS150" s="177" t="s">
        <v>64</v>
      </c>
      <c r="AT150" s="177" t="s">
        <v>65</v>
      </c>
      <c r="AU150" s="177" t="s">
        <v>65</v>
      </c>
      <c r="AV150" s="177" t="s">
        <v>64</v>
      </c>
      <c r="AW150" s="177" t="str">
        <f t="shared" si="113"/>
        <v>No</v>
      </c>
      <c r="AX150" s="159" t="s">
        <v>64</v>
      </c>
      <c r="AY150" s="160" t="s">
        <v>65</v>
      </c>
      <c r="AZ150" s="177" t="s">
        <v>65</v>
      </c>
      <c r="BA150" s="177" t="s">
        <v>65</v>
      </c>
      <c r="BB150" s="177" t="s">
        <v>65</v>
      </c>
      <c r="BC150" s="159" t="s">
        <v>64</v>
      </c>
      <c r="BD150" s="177" t="s">
        <v>65</v>
      </c>
      <c r="BE150" s="177" t="s">
        <v>65</v>
      </c>
      <c r="BF150" s="177" t="s">
        <v>65</v>
      </c>
      <c r="BG150" s="177" t="s">
        <v>65</v>
      </c>
      <c r="BH150" s="177" t="s">
        <v>65</v>
      </c>
    </row>
    <row r="151" spans="1:60" ht="15.6" thickTop="1" thickBot="1" x14ac:dyDescent="0.35">
      <c r="A151" s="373"/>
      <c r="B151" s="323">
        <f>ROW()</f>
        <v>151</v>
      </c>
      <c r="C151" s="323">
        <f>COUNTIFS(D$6:D151,D151)</f>
        <v>1</v>
      </c>
      <c r="D151" s="153" t="str">
        <f>IF(api_version=2,"signingAuthority (boolean)","-")</f>
        <v>signingAuthority (boolean)</v>
      </c>
      <c r="F151" s="177" t="str">
        <f t="shared" ref="F151:P151" si="121">IF(api_version=2,"No","No")</f>
        <v>No</v>
      </c>
      <c r="G151" s="177" t="str">
        <f t="shared" si="121"/>
        <v>No</v>
      </c>
      <c r="H151" s="177" t="str">
        <f t="shared" si="121"/>
        <v>No</v>
      </c>
      <c r="I151" s="177" t="str">
        <f t="shared" si="121"/>
        <v>No</v>
      </c>
      <c r="J151" s="159" t="s">
        <v>64</v>
      </c>
      <c r="K151" s="160" t="str">
        <f t="shared" ref="K151" si="122">IF(api_version=2,"No","No")</f>
        <v>No</v>
      </c>
      <c r="L151" s="177" t="str">
        <f t="shared" si="121"/>
        <v>No</v>
      </c>
      <c r="M151" s="159" t="str">
        <f t="shared" si="121"/>
        <v>No</v>
      </c>
      <c r="N151" s="160" t="str">
        <f t="shared" si="121"/>
        <v>No</v>
      </c>
      <c r="O151" s="177" t="str">
        <f t="shared" si="121"/>
        <v>No</v>
      </c>
      <c r="P151" s="159" t="str">
        <f t="shared" si="121"/>
        <v>No</v>
      </c>
      <c r="Q151" s="161" t="s">
        <v>65</v>
      </c>
      <c r="R151" s="160" t="s">
        <v>65</v>
      </c>
      <c r="S151" s="159" t="str">
        <f t="shared" ref="S151:V151" si="123">IF(api_version=2,"No","No")</f>
        <v>No</v>
      </c>
      <c r="T151" s="160" t="str">
        <f t="shared" si="123"/>
        <v>No</v>
      </c>
      <c r="U151" s="177" t="str">
        <f t="shared" si="123"/>
        <v>No</v>
      </c>
      <c r="V151" s="177" t="str">
        <f t="shared" si="123"/>
        <v>No</v>
      </c>
      <c r="W151" s="177" t="str">
        <f>IF(api_version=2,"Yes","No")</f>
        <v>Yes</v>
      </c>
      <c r="X151" s="177" t="str">
        <f t="shared" ref="X151:BG151" si="124">IF(api_version=2,"No","No")</f>
        <v>No</v>
      </c>
      <c r="Y151" s="177" t="str">
        <f t="shared" si="124"/>
        <v>No</v>
      </c>
      <c r="Z151" s="177" t="str">
        <f t="shared" si="124"/>
        <v>No</v>
      </c>
      <c r="AA151" s="177" t="str">
        <f t="shared" si="124"/>
        <v>No</v>
      </c>
      <c r="AB151" s="177" t="str">
        <f t="shared" si="124"/>
        <v>No</v>
      </c>
      <c r="AC151" s="177" t="str">
        <f t="shared" si="124"/>
        <v>No</v>
      </c>
      <c r="AD151" s="177" t="str">
        <f t="shared" si="124"/>
        <v>No</v>
      </c>
      <c r="AE151" s="177" t="str">
        <f t="shared" si="124"/>
        <v>No</v>
      </c>
      <c r="AF151" s="177" t="str">
        <f t="shared" si="124"/>
        <v>No</v>
      </c>
      <c r="AG151" s="177" t="str">
        <f t="shared" si="124"/>
        <v>No</v>
      </c>
      <c r="AH151" s="177" t="str">
        <f t="shared" si="124"/>
        <v>No</v>
      </c>
      <c r="AI151" s="177" t="str">
        <f t="shared" si="124"/>
        <v>No</v>
      </c>
      <c r="AJ151" s="177" t="str">
        <f t="shared" si="124"/>
        <v>No</v>
      </c>
      <c r="AK151" s="177" t="str">
        <f t="shared" si="124"/>
        <v>No</v>
      </c>
      <c r="AL151" s="177" t="str">
        <f t="shared" si="124"/>
        <v>No</v>
      </c>
      <c r="AM151" s="177" t="str">
        <f t="shared" si="124"/>
        <v>No</v>
      </c>
      <c r="AN151" s="177" t="str">
        <f t="shared" si="124"/>
        <v>No</v>
      </c>
      <c r="AO151" s="177" t="str">
        <f t="shared" si="124"/>
        <v>No</v>
      </c>
      <c r="AP151" s="177" t="str">
        <f t="shared" si="124"/>
        <v>No</v>
      </c>
      <c r="AQ151" s="177" t="str">
        <f t="shared" si="124"/>
        <v>No</v>
      </c>
      <c r="AR151" s="177" t="str">
        <f t="shared" si="124"/>
        <v>No</v>
      </c>
      <c r="AS151" s="177" t="str">
        <f t="shared" si="124"/>
        <v>No</v>
      </c>
      <c r="AT151" s="177" t="str">
        <f t="shared" si="124"/>
        <v>No</v>
      </c>
      <c r="AU151" s="177" t="str">
        <f t="shared" si="124"/>
        <v>No</v>
      </c>
      <c r="AV151" s="177" t="str">
        <f t="shared" si="124"/>
        <v>No</v>
      </c>
      <c r="AW151" s="177" t="str">
        <f t="shared" si="124"/>
        <v>No</v>
      </c>
      <c r="AX151" s="177" t="str">
        <f t="shared" si="124"/>
        <v>No</v>
      </c>
      <c r="AY151" s="177" t="str">
        <f t="shared" si="124"/>
        <v>No</v>
      </c>
      <c r="AZ151" s="177" t="str">
        <f t="shared" si="124"/>
        <v>No</v>
      </c>
      <c r="BA151" s="177" t="str">
        <f t="shared" si="124"/>
        <v>No</v>
      </c>
      <c r="BB151" s="177" t="str">
        <f t="shared" si="124"/>
        <v>No</v>
      </c>
      <c r="BC151" s="177" t="str">
        <f t="shared" si="124"/>
        <v>No</v>
      </c>
      <c r="BD151" s="177" t="str">
        <f t="shared" si="124"/>
        <v>No</v>
      </c>
      <c r="BE151" s="177" t="str">
        <f t="shared" si="124"/>
        <v>No</v>
      </c>
      <c r="BF151" s="177" t="str">
        <f t="shared" si="124"/>
        <v>No</v>
      </c>
      <c r="BG151" s="177" t="str">
        <f t="shared" si="124"/>
        <v>No</v>
      </c>
      <c r="BH151" s="177" t="s">
        <v>65</v>
      </c>
    </row>
    <row r="152" spans="1:60" ht="15" thickTop="1" x14ac:dyDescent="0.3">
      <c r="A152" s="373"/>
      <c r="B152" s="323">
        <f>ROW()</f>
        <v>152</v>
      </c>
      <c r="C152" s="323">
        <f>COUNTIFS(D$6:D152,D152)</f>
        <v>1</v>
      </c>
      <c r="D152" s="154" t="str">
        <f>IF(api_version=2,"positions[*].positionName","Position")</f>
        <v>positions[*].positionName</v>
      </c>
      <c r="F152" s="177" t="s">
        <v>64</v>
      </c>
      <c r="G152" s="177" t="s">
        <v>64</v>
      </c>
      <c r="H152" s="177" t="s">
        <v>64</v>
      </c>
      <c r="I152" s="206" t="s">
        <v>669</v>
      </c>
      <c r="J152" s="159" t="s">
        <v>64</v>
      </c>
      <c r="K152" s="160" t="s">
        <v>64</v>
      </c>
      <c r="L152" s="177" t="s">
        <v>64</v>
      </c>
      <c r="M152" s="159" t="s">
        <v>64</v>
      </c>
      <c r="N152" s="164" t="s">
        <v>669</v>
      </c>
      <c r="O152" s="177" t="s">
        <v>64</v>
      </c>
      <c r="P152" s="159" t="s">
        <v>64</v>
      </c>
      <c r="Q152" s="161" t="s">
        <v>64</v>
      </c>
      <c r="R152" s="160" t="s">
        <v>64</v>
      </c>
      <c r="S152" s="159" t="s">
        <v>64</v>
      </c>
      <c r="T152" s="160" t="s">
        <v>65</v>
      </c>
      <c r="U152" s="159" t="s">
        <v>64</v>
      </c>
      <c r="V152" s="160" t="s">
        <v>64</v>
      </c>
      <c r="W152" s="177" t="s">
        <v>64</v>
      </c>
      <c r="X152" s="159" t="s">
        <v>64</v>
      </c>
      <c r="Y152" s="177" t="s">
        <v>64</v>
      </c>
      <c r="Z152" s="177" t="s">
        <v>64</v>
      </c>
      <c r="AA152" s="177" t="s">
        <v>65</v>
      </c>
      <c r="AB152" s="177" t="s">
        <v>64</v>
      </c>
      <c r="AC152" s="177" t="s">
        <v>64</v>
      </c>
      <c r="AD152" s="177" t="s">
        <v>64</v>
      </c>
      <c r="AE152" s="177" t="s">
        <v>64</v>
      </c>
      <c r="AF152" s="177" t="s">
        <v>64</v>
      </c>
      <c r="AG152" s="177" t="s">
        <v>64</v>
      </c>
      <c r="AH152" s="177" t="s">
        <v>64</v>
      </c>
      <c r="AI152" s="206" t="s">
        <v>669</v>
      </c>
      <c r="AJ152" s="206" t="s">
        <v>669</v>
      </c>
      <c r="AK152" s="177" t="s">
        <v>64</v>
      </c>
      <c r="AL152" s="177" t="str">
        <f t="shared" si="99"/>
        <v>Yes</v>
      </c>
      <c r="AM152" s="177" t="s">
        <v>64</v>
      </c>
      <c r="AN152" s="177" t="s">
        <v>64</v>
      </c>
      <c r="AO152" s="177" t="s">
        <v>64</v>
      </c>
      <c r="AP152" s="177" t="str">
        <f>AI152</f>
        <v>Yes*</v>
      </c>
      <c r="AQ152" s="177" t="s">
        <v>64</v>
      </c>
      <c r="AR152" s="177" t="s">
        <v>64</v>
      </c>
      <c r="AS152" s="177" t="s">
        <v>64</v>
      </c>
      <c r="AT152" s="177" t="s">
        <v>64</v>
      </c>
      <c r="AU152" s="177" t="s">
        <v>64</v>
      </c>
      <c r="AV152" s="177" t="s">
        <v>64</v>
      </c>
      <c r="AW152" s="177" t="s">
        <v>64</v>
      </c>
      <c r="AX152" s="159" t="s">
        <v>64</v>
      </c>
      <c r="AY152" s="160" t="s">
        <v>64</v>
      </c>
      <c r="AZ152" s="177" t="s">
        <v>65</v>
      </c>
      <c r="BA152" s="177" t="s">
        <v>64</v>
      </c>
      <c r="BB152" s="177" t="s">
        <v>64</v>
      </c>
      <c r="BC152" s="159" t="s">
        <v>64</v>
      </c>
      <c r="BD152" s="177" t="s">
        <v>64</v>
      </c>
      <c r="BE152" s="177" t="s">
        <v>64</v>
      </c>
      <c r="BF152" s="177" t="s">
        <v>64</v>
      </c>
      <c r="BG152" s="177" t="s">
        <v>65</v>
      </c>
      <c r="BH152" s="177" t="s">
        <v>64</v>
      </c>
    </row>
    <row r="153" spans="1:60" ht="14.4" x14ac:dyDescent="0.3">
      <c r="A153" s="373"/>
      <c r="B153" s="323">
        <f>ROW()</f>
        <v>153</v>
      </c>
      <c r="C153" s="323">
        <f>COUNTIFS(D$6:D153,D153)</f>
        <v>1</v>
      </c>
      <c r="D153" s="144" t="str">
        <f>IF(api_version=2,"positions[*].providerCode","-")</f>
        <v>positions[*].providerCode</v>
      </c>
      <c r="F153" s="177" t="str">
        <f>IF(api_version=2,"Yes","No")</f>
        <v>Yes</v>
      </c>
      <c r="G153" s="177" t="s">
        <v>65</v>
      </c>
      <c r="H153" s="177" t="s">
        <v>65</v>
      </c>
      <c r="I153" s="177" t="s">
        <v>65</v>
      </c>
      <c r="J153" s="159" t="s">
        <v>65</v>
      </c>
      <c r="K153" s="160" t="s">
        <v>65</v>
      </c>
      <c r="L153" s="177" t="s">
        <v>65</v>
      </c>
      <c r="M153" s="159" t="s">
        <v>65</v>
      </c>
      <c r="N153" s="160" t="s">
        <v>65</v>
      </c>
      <c r="O153" s="177" t="s">
        <v>64</v>
      </c>
      <c r="P153" s="159" t="s">
        <v>64</v>
      </c>
      <c r="Q153" s="161" t="s">
        <v>64</v>
      </c>
      <c r="R153" s="160" t="s">
        <v>64</v>
      </c>
      <c r="S153" s="159" t="s">
        <v>65</v>
      </c>
      <c r="T153" s="160" t="s">
        <v>65</v>
      </c>
      <c r="U153" s="159" t="s">
        <v>65</v>
      </c>
      <c r="V153" s="160" t="s">
        <v>65</v>
      </c>
      <c r="W153" s="177" t="s">
        <v>64</v>
      </c>
      <c r="X153" s="159" t="str">
        <f>IF(api_version=2,"No","No")</f>
        <v>No</v>
      </c>
      <c r="Y153" s="177" t="s">
        <v>65</v>
      </c>
      <c r="Z153" s="177" t="s">
        <v>65</v>
      </c>
      <c r="AA153" s="177" t="str">
        <f t="shared" ref="AA153" si="125">IF(api_version=2,"No","No")</f>
        <v>No</v>
      </c>
      <c r="AB153" s="177" t="s">
        <v>65</v>
      </c>
      <c r="AC153" s="177" t="s">
        <v>65</v>
      </c>
      <c r="AD153" s="177" t="s">
        <v>64</v>
      </c>
      <c r="AE153" s="177" t="s">
        <v>65</v>
      </c>
      <c r="AF153" s="177" t="s">
        <v>65</v>
      </c>
      <c r="AG153" s="177" t="str">
        <f t="shared" ref="AG153:AK153" si="126">IF(api_version=2,"No","No")</f>
        <v>No</v>
      </c>
      <c r="AH153" s="177" t="str">
        <f t="shared" si="126"/>
        <v>No</v>
      </c>
      <c r="AI153" s="177" t="str">
        <f t="shared" si="126"/>
        <v>No</v>
      </c>
      <c r="AJ153" s="177" t="str">
        <f t="shared" si="126"/>
        <v>No</v>
      </c>
      <c r="AK153" s="177" t="str">
        <f t="shared" si="126"/>
        <v>No</v>
      </c>
      <c r="AL153" s="177" t="str">
        <f t="shared" si="99"/>
        <v>No</v>
      </c>
      <c r="AM153" s="177" t="s">
        <v>64</v>
      </c>
      <c r="AN153" s="159" t="str">
        <f>IF(api_version=1,"No","No")</f>
        <v>No</v>
      </c>
      <c r="AO153" s="177" t="s">
        <v>64</v>
      </c>
      <c r="AP153" s="177" t="str">
        <f>AI153</f>
        <v>No</v>
      </c>
      <c r="AQ153" s="177" t="s">
        <v>65</v>
      </c>
      <c r="AR153" s="177" t="s">
        <v>64</v>
      </c>
      <c r="AS153" s="177" t="s">
        <v>65</v>
      </c>
      <c r="AT153" s="177" t="str">
        <f t="shared" ref="AT153:AU153" si="127">IF(api_version=2,"No","No")</f>
        <v>No</v>
      </c>
      <c r="AU153" s="177" t="str">
        <f t="shared" si="127"/>
        <v>No</v>
      </c>
      <c r="AV153" s="177" t="s">
        <v>65</v>
      </c>
      <c r="AW153" s="177" t="str">
        <f>IF(api_version=2,"No","No")</f>
        <v>No</v>
      </c>
      <c r="AX153" s="159" t="s">
        <v>65</v>
      </c>
      <c r="AY153" s="160" t="s">
        <v>65</v>
      </c>
      <c r="AZ153" s="177" t="s">
        <v>65</v>
      </c>
      <c r="BA153" s="177" t="s">
        <v>65</v>
      </c>
      <c r="BB153" s="177" t="s">
        <v>65</v>
      </c>
      <c r="BC153" s="159" t="s">
        <v>65</v>
      </c>
      <c r="BD153" s="177" t="str">
        <f t="shared" ref="BD153" si="128">IF(api_version=2,"No","No")</f>
        <v>No</v>
      </c>
      <c r="BE153" s="177" t="s">
        <v>65</v>
      </c>
      <c r="BF153" s="177" t="str">
        <f t="shared" ref="BF153" si="129">IF(api_version=2,"No","No")</f>
        <v>No</v>
      </c>
      <c r="BG153" s="177" t="s">
        <v>65</v>
      </c>
      <c r="BH153" s="177" t="s">
        <v>65</v>
      </c>
    </row>
    <row r="154" spans="1:60" ht="14.4" x14ac:dyDescent="0.3">
      <c r="A154" s="373"/>
      <c r="B154" s="323">
        <f>ROW()</f>
        <v>154</v>
      </c>
      <c r="C154" s="323">
        <f>COUNTIFS(D$6:D154,D154)</f>
        <v>1</v>
      </c>
      <c r="D154" s="144" t="str">
        <f>IF(api_version=2,"positions[*].dateAppointed","Position @AppointmentDate")</f>
        <v>positions[*].dateAppointed</v>
      </c>
      <c r="F154" s="177" t="s">
        <v>64</v>
      </c>
      <c r="G154" s="177" t="s">
        <v>64</v>
      </c>
      <c r="H154" s="177" t="s">
        <v>65</v>
      </c>
      <c r="I154" s="177" t="s">
        <v>65</v>
      </c>
      <c r="J154" s="159" t="s">
        <v>64</v>
      </c>
      <c r="K154" s="160" t="s">
        <v>64</v>
      </c>
      <c r="L154" s="177" t="s">
        <v>64</v>
      </c>
      <c r="M154" s="159" t="s">
        <v>64</v>
      </c>
      <c r="N154" s="160" t="str">
        <f>IF(api_version=2,"Yes","No")</f>
        <v>Yes</v>
      </c>
      <c r="O154" s="177" t="s">
        <v>64</v>
      </c>
      <c r="P154" s="159" t="s">
        <v>64</v>
      </c>
      <c r="Q154" s="161" t="s">
        <v>64</v>
      </c>
      <c r="R154" s="160" t="s">
        <v>64</v>
      </c>
      <c r="S154" s="159" t="s">
        <v>64</v>
      </c>
      <c r="T154" s="160" t="s">
        <v>65</v>
      </c>
      <c r="U154" s="159" t="s">
        <v>64</v>
      </c>
      <c r="V154" s="160" t="s">
        <v>65</v>
      </c>
      <c r="W154" s="177" t="s">
        <v>65</v>
      </c>
      <c r="X154" s="159" t="s">
        <v>64</v>
      </c>
      <c r="Y154" s="177" t="s">
        <v>64</v>
      </c>
      <c r="Z154" s="177" t="s">
        <v>65</v>
      </c>
      <c r="AA154" s="177" t="s">
        <v>65</v>
      </c>
      <c r="AB154" s="177" t="s">
        <v>65</v>
      </c>
      <c r="AC154" s="177" t="s">
        <v>65</v>
      </c>
      <c r="AD154" s="177" t="s">
        <v>64</v>
      </c>
      <c r="AE154" s="177" t="s">
        <v>65</v>
      </c>
      <c r="AF154" s="177" t="s">
        <v>65</v>
      </c>
      <c r="AG154" s="177" t="s">
        <v>65</v>
      </c>
      <c r="AH154" s="177" t="s">
        <v>64</v>
      </c>
      <c r="AI154" s="177" t="s">
        <v>64</v>
      </c>
      <c r="AJ154" s="177" t="s">
        <v>64</v>
      </c>
      <c r="AK154" s="177" t="s">
        <v>65</v>
      </c>
      <c r="AL154" s="177" t="str">
        <f t="shared" si="99"/>
        <v>No</v>
      </c>
      <c r="AM154" s="177" t="s">
        <v>64</v>
      </c>
      <c r="AN154" s="177" t="s">
        <v>64</v>
      </c>
      <c r="AO154" s="177" t="s">
        <v>65</v>
      </c>
      <c r="AP154" s="177" t="str">
        <f>AI154</f>
        <v>Yes</v>
      </c>
      <c r="AQ154" s="177" t="s">
        <v>65</v>
      </c>
      <c r="AR154" s="177" t="s">
        <v>65</v>
      </c>
      <c r="AS154" s="177" t="s">
        <v>65</v>
      </c>
      <c r="AT154" s="177" t="s">
        <v>64</v>
      </c>
      <c r="AU154" s="177" t="s">
        <v>65</v>
      </c>
      <c r="AV154" s="177" t="s">
        <v>64</v>
      </c>
      <c r="AW154" s="177" t="s">
        <v>64</v>
      </c>
      <c r="AX154" s="159" t="s">
        <v>64</v>
      </c>
      <c r="AY154" s="160" t="s">
        <v>65</v>
      </c>
      <c r="AZ154" s="177" t="s">
        <v>64</v>
      </c>
      <c r="BA154" s="177" t="s">
        <v>64</v>
      </c>
      <c r="BB154" s="214" t="s">
        <v>65</v>
      </c>
      <c r="BC154" s="215" t="s">
        <v>64</v>
      </c>
      <c r="BD154" s="177" t="s">
        <v>64</v>
      </c>
      <c r="BE154" s="177" t="s">
        <v>65</v>
      </c>
      <c r="BF154" s="177" t="s">
        <v>65</v>
      </c>
      <c r="BG154" s="177" t="s">
        <v>65</v>
      </c>
      <c r="BH154" s="177" t="s">
        <v>65</v>
      </c>
    </row>
    <row r="155" spans="1:60" ht="15" thickBot="1" x14ac:dyDescent="0.35">
      <c r="A155" s="373"/>
      <c r="B155" s="323">
        <f>ROW()</f>
        <v>155</v>
      </c>
      <c r="C155" s="323">
        <f>COUNTIFS(D$6:D155,D155)</f>
        <v>1</v>
      </c>
      <c r="D155" s="124" t="str">
        <f>IF(api_version=2,"positions[*].authority","-")</f>
        <v>positions[*].authority</v>
      </c>
      <c r="F155" s="177" t="str">
        <f>IF(api_version=2,"No","No")</f>
        <v>No</v>
      </c>
      <c r="G155" s="177" t="str">
        <f>IF(api_ver=2,"Yes","No")</f>
        <v>No</v>
      </c>
      <c r="H155" s="177" t="s">
        <v>65</v>
      </c>
      <c r="I155" s="177" t="s">
        <v>65</v>
      </c>
      <c r="J155" s="159" t="str">
        <f>IF(api_version=2,"Yes","No")</f>
        <v>Yes</v>
      </c>
      <c r="K155" s="160" t="s">
        <v>65</v>
      </c>
      <c r="L155" s="177" t="str">
        <f>IF(api_version=2,"Yes","No")</f>
        <v>Yes</v>
      </c>
      <c r="M155" s="159" t="s">
        <v>65</v>
      </c>
      <c r="N155" s="160" t="s">
        <v>65</v>
      </c>
      <c r="O155" s="177" t="s">
        <v>64</v>
      </c>
      <c r="P155" s="166" t="s">
        <v>670</v>
      </c>
      <c r="Q155" s="175" t="s">
        <v>65</v>
      </c>
      <c r="R155" s="164" t="s">
        <v>65</v>
      </c>
      <c r="S155" s="159" t="s">
        <v>65</v>
      </c>
      <c r="T155" s="160" t="s">
        <v>65</v>
      </c>
      <c r="U155" s="159" t="s">
        <v>65</v>
      </c>
      <c r="V155" s="160" t="s">
        <v>65</v>
      </c>
      <c r="W155" s="177" t="s">
        <v>65</v>
      </c>
      <c r="X155" s="159" t="str">
        <f>IF(api_version=2,"No","No")</f>
        <v>No</v>
      </c>
      <c r="Y155" s="177" t="s">
        <v>65</v>
      </c>
      <c r="Z155" s="177" t="s">
        <v>65</v>
      </c>
      <c r="AA155" s="177" t="s">
        <v>65</v>
      </c>
      <c r="AB155" s="177" t="s">
        <v>65</v>
      </c>
      <c r="AC155" s="177" t="s">
        <v>65</v>
      </c>
      <c r="AD155" s="177" t="s">
        <v>65</v>
      </c>
      <c r="AE155" s="177" t="s">
        <v>65</v>
      </c>
      <c r="AF155" s="177" t="s">
        <v>65</v>
      </c>
      <c r="AG155" s="177" t="s">
        <v>65</v>
      </c>
      <c r="AH155" s="177" t="s">
        <v>65</v>
      </c>
      <c r="AI155" s="177" t="s">
        <v>65</v>
      </c>
      <c r="AJ155" s="177" t="s">
        <v>65</v>
      </c>
      <c r="AK155" s="177" t="s">
        <v>65</v>
      </c>
      <c r="AL155" s="177" t="str">
        <f t="shared" si="99"/>
        <v>No</v>
      </c>
      <c r="AM155" s="177" t="s">
        <v>65</v>
      </c>
      <c r="AN155" s="159" t="s">
        <v>65</v>
      </c>
      <c r="AO155" s="177" t="s">
        <v>65</v>
      </c>
      <c r="AP155" s="177" t="str">
        <f>AI155</f>
        <v>No</v>
      </c>
      <c r="AQ155" s="177" t="s">
        <v>65</v>
      </c>
      <c r="AR155" s="177" t="s">
        <v>65</v>
      </c>
      <c r="AS155" s="177" t="s">
        <v>65</v>
      </c>
      <c r="AT155" s="177" t="s">
        <v>65</v>
      </c>
      <c r="AU155" s="177" t="s">
        <v>65</v>
      </c>
      <c r="AV155" s="177" t="s">
        <v>65</v>
      </c>
      <c r="AW155" s="177" t="str">
        <f>IF(api_version=2,"No","No")</f>
        <v>No</v>
      </c>
      <c r="AX155" s="159" t="s">
        <v>65</v>
      </c>
      <c r="AY155" s="160" t="s">
        <v>65</v>
      </c>
      <c r="AZ155" s="177" t="s">
        <v>65</v>
      </c>
      <c r="BA155" s="177" t="s">
        <v>65</v>
      </c>
      <c r="BB155" s="214" t="s">
        <v>65</v>
      </c>
      <c r="BC155" s="159" t="s">
        <v>65</v>
      </c>
      <c r="BD155" s="177" t="s">
        <v>65</v>
      </c>
      <c r="BE155" s="177" t="s">
        <v>65</v>
      </c>
      <c r="BF155" s="177" t="s">
        <v>65</v>
      </c>
      <c r="BG155" s="177" t="s">
        <v>65</v>
      </c>
      <c r="BH155" s="177" t="s">
        <v>65</v>
      </c>
    </row>
    <row r="156" spans="1:60" ht="15.6" thickTop="1" thickBot="1" x14ac:dyDescent="0.35">
      <c r="A156" s="373"/>
      <c r="B156" s="323">
        <f>ROW()</f>
        <v>156</v>
      </c>
      <c r="C156" s="323">
        <f>COUNTIFS(D$6:D156,D156)</f>
        <v>1</v>
      </c>
      <c r="D156" s="152" t="str">
        <f>IF(api_version=2,"additionalData","-")</f>
        <v>additionalData</v>
      </c>
      <c r="F156" s="177" t="str">
        <f>IF(api_version=2,"No","No")</f>
        <v>No</v>
      </c>
      <c r="G156" s="177" t="str">
        <f>IF(api_version=2,"No","No")</f>
        <v>No</v>
      </c>
      <c r="H156" s="177" t="str">
        <f>IF(api_version=2,"No","No")</f>
        <v>No</v>
      </c>
      <c r="I156" s="177" t="str">
        <f>IF(api_version=2,"Yes","No")</f>
        <v>Yes</v>
      </c>
      <c r="J156" s="159" t="str">
        <f>IF(api_version=2,"Yes","No")</f>
        <v>Yes</v>
      </c>
      <c r="K156" s="160" t="s">
        <v>64</v>
      </c>
      <c r="L156" s="177" t="str">
        <f>IF(api_version=2,"Yes","No")</f>
        <v>Yes</v>
      </c>
      <c r="M156" s="159" t="str">
        <f>IF(api_version=2,"No","No")</f>
        <v>No</v>
      </c>
      <c r="N156" s="164" t="s">
        <v>669</v>
      </c>
      <c r="O156" s="177" t="s">
        <v>64</v>
      </c>
      <c r="P156" s="159" t="s">
        <v>64</v>
      </c>
      <c r="Q156" s="161" t="s">
        <v>64</v>
      </c>
      <c r="R156" s="160" t="s">
        <v>64</v>
      </c>
      <c r="S156" s="159" t="str">
        <f>IF(api_version=2,"No","No")</f>
        <v>No</v>
      </c>
      <c r="T156" s="160" t="str">
        <f>IF(api_version=2,"No","No")</f>
        <v>No</v>
      </c>
      <c r="U156" s="159" t="str">
        <f>IF(api_version=2,"Yes","No")</f>
        <v>Yes</v>
      </c>
      <c r="V156" s="160" t="str">
        <f t="shared" ref="V156:AL156" si="130">IF(api_version=2,"No","No")</f>
        <v>No</v>
      </c>
      <c r="W156" s="159" t="str">
        <f>IF(api_version=2,"Yes","No")</f>
        <v>Yes</v>
      </c>
      <c r="X156" s="159" t="str">
        <f>IF(api_version=2,"Yes","No")</f>
        <v>Yes</v>
      </c>
      <c r="Y156" s="177" t="str">
        <f t="shared" si="130"/>
        <v>No</v>
      </c>
      <c r="Z156" s="177" t="str">
        <f t="shared" si="130"/>
        <v>No</v>
      </c>
      <c r="AA156" s="177" t="str">
        <f t="shared" si="130"/>
        <v>No</v>
      </c>
      <c r="AB156" s="177" t="str">
        <f t="shared" si="130"/>
        <v>No</v>
      </c>
      <c r="AC156" s="177" t="str">
        <f t="shared" si="130"/>
        <v>No</v>
      </c>
      <c r="AD156" s="177" t="str">
        <f t="shared" si="130"/>
        <v>No</v>
      </c>
      <c r="AE156" s="177" t="str">
        <f t="shared" si="130"/>
        <v>No</v>
      </c>
      <c r="AF156" s="177" t="str">
        <f t="shared" si="130"/>
        <v>No</v>
      </c>
      <c r="AG156" s="177" t="str">
        <f t="shared" si="130"/>
        <v>No</v>
      </c>
      <c r="AH156" s="177" t="str">
        <f t="shared" si="130"/>
        <v>No</v>
      </c>
      <c r="AI156" s="177" t="str">
        <f t="shared" si="130"/>
        <v>No</v>
      </c>
      <c r="AJ156" s="177" t="str">
        <f t="shared" si="130"/>
        <v>No</v>
      </c>
      <c r="AK156" s="177" t="str">
        <f t="shared" si="130"/>
        <v>No</v>
      </c>
      <c r="AL156" s="177" t="str">
        <f t="shared" si="130"/>
        <v>No</v>
      </c>
      <c r="AM156" s="177" t="s">
        <v>711</v>
      </c>
      <c r="AN156" s="177" t="str">
        <f>IF(api_version=2,"No","No")</f>
        <v>No</v>
      </c>
      <c r="AO156" s="177" t="str">
        <f>IF(api_version=2,"No","No")</f>
        <v>No</v>
      </c>
      <c r="AP156" s="177" t="str">
        <f>AI156</f>
        <v>No</v>
      </c>
      <c r="AQ156" s="177" t="str">
        <f>IF(api_version=2,"No","No")</f>
        <v>No</v>
      </c>
      <c r="AR156" s="177" t="s">
        <v>65</v>
      </c>
      <c r="AS156" s="177" t="str">
        <f>IF(api_version=2,"No","No")</f>
        <v>No</v>
      </c>
      <c r="AT156" s="177" t="str">
        <f>IF(api_version=2,"No","No")</f>
        <v>No</v>
      </c>
      <c r="AU156" s="177" t="str">
        <f>IF(api_version=2,"No","No")</f>
        <v>No</v>
      </c>
      <c r="AV156" s="177" t="str">
        <f>IF(api_version=2,"No","No")</f>
        <v>No</v>
      </c>
      <c r="AW156" s="177" t="str">
        <f>IF(api_version=2,"No","No")</f>
        <v>No</v>
      </c>
      <c r="AX156" s="159" t="str">
        <f>IF(api_version=2,"Yes","No")</f>
        <v>Yes</v>
      </c>
      <c r="AY156" s="160" t="str">
        <f t="shared" ref="AY156:BG156" si="131">IF(api_version=2,"No","No")</f>
        <v>No</v>
      </c>
      <c r="AZ156" s="177" t="str">
        <f t="shared" si="131"/>
        <v>No</v>
      </c>
      <c r="BA156" s="177" t="str">
        <f t="shared" si="131"/>
        <v>No</v>
      </c>
      <c r="BB156" s="214" t="str">
        <f t="shared" si="131"/>
        <v>No</v>
      </c>
      <c r="BC156" s="177" t="str">
        <f t="shared" si="131"/>
        <v>No</v>
      </c>
      <c r="BD156" s="177" t="str">
        <f t="shared" si="131"/>
        <v>No</v>
      </c>
      <c r="BE156" s="177" t="str">
        <f t="shared" si="131"/>
        <v>No</v>
      </c>
      <c r="BF156" s="177" t="str">
        <f t="shared" si="131"/>
        <v>No</v>
      </c>
      <c r="BG156" s="177" t="str">
        <f t="shared" si="131"/>
        <v>No</v>
      </c>
      <c r="BH156" s="177" t="s">
        <v>65</v>
      </c>
    </row>
    <row r="157" spans="1:60" ht="15" thickTop="1" x14ac:dyDescent="0.3">
      <c r="A157" s="373"/>
      <c r="B157" s="323">
        <f>ROW()</f>
        <v>157</v>
      </c>
      <c r="C157" s="323">
        <f>COUNTIFS(D$6:D157,D157)</f>
        <v>13</v>
      </c>
      <c r="D157" s="111" t="s">
        <v>667</v>
      </c>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c r="BG157" s="167"/>
      <c r="BH157" s="167"/>
    </row>
    <row r="158" spans="1:60" ht="15" thickBot="1" x14ac:dyDescent="0.35">
      <c r="A158" s="373" t="s">
        <v>713</v>
      </c>
      <c r="B158" s="323">
        <f>ROW()</f>
        <v>158</v>
      </c>
      <c r="C158" s="323">
        <f>COUNTIFS(D$6:D158,D158)</f>
        <v>1</v>
      </c>
      <c r="D158" s="58" t="str">
        <f>IF(api_version=2,"previousDirectors","PreviousDirectors")</f>
        <v>previousDirectors</v>
      </c>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c r="BC158" s="167"/>
      <c r="BD158" s="167"/>
      <c r="BE158" s="167"/>
      <c r="BF158" s="167"/>
      <c r="BG158" s="167"/>
      <c r="BH158" s="167"/>
    </row>
    <row r="159" spans="1:60" ht="15.6" thickTop="1" thickBot="1" x14ac:dyDescent="0.35">
      <c r="A159" s="373"/>
      <c r="B159" s="323">
        <f>ROW()</f>
        <v>159</v>
      </c>
      <c r="C159" s="323">
        <f>COUNTIFS(D$6:D159,D159)</f>
        <v>2</v>
      </c>
      <c r="D159" s="109" t="str">
        <f>IF(api_version=2,"id","-")</f>
        <v>id</v>
      </c>
      <c r="F159" s="177" t="s">
        <v>65</v>
      </c>
      <c r="G159" s="166" t="str">
        <f>IF(api_version=2,"Yes*","No")</f>
        <v>Yes*</v>
      </c>
      <c r="H159" s="177" t="s">
        <v>65</v>
      </c>
      <c r="I159" s="177" t="s">
        <v>65</v>
      </c>
      <c r="J159" s="159" t="s">
        <v>64</v>
      </c>
      <c r="K159" s="160" t="s">
        <v>65</v>
      </c>
      <c r="L159" s="177" t="s">
        <v>65</v>
      </c>
      <c r="M159" s="159" t="str">
        <f>IF(api_version=2,"Yes","No")</f>
        <v>Yes</v>
      </c>
      <c r="N159" s="160" t="str">
        <f>IF(api_version=2,"Yes","No")</f>
        <v>Yes</v>
      </c>
      <c r="O159" s="177" t="s">
        <v>64</v>
      </c>
      <c r="P159" s="161" t="s">
        <v>64</v>
      </c>
      <c r="Q159" s="161" t="s">
        <v>64</v>
      </c>
      <c r="R159" s="161" t="s">
        <v>64</v>
      </c>
      <c r="S159" s="159" t="s">
        <v>65</v>
      </c>
      <c r="T159" s="160" t="s">
        <v>65</v>
      </c>
      <c r="U159" s="159" t="str">
        <f>IF(api_version=2,"Yes","No")</f>
        <v>Yes</v>
      </c>
      <c r="V159" s="160" t="s">
        <v>65</v>
      </c>
      <c r="W159" s="177" t="s">
        <v>65</v>
      </c>
      <c r="X159" s="177" t="s">
        <v>65</v>
      </c>
      <c r="Y159" s="177" t="s">
        <v>64</v>
      </c>
      <c r="Z159" s="177" t="s">
        <v>65</v>
      </c>
      <c r="AA159" s="177" t="str">
        <f t="shared" ref="AA159" si="132">IF(api_version=2,"No","No")</f>
        <v>No</v>
      </c>
      <c r="AB159" s="177" t="s">
        <v>65</v>
      </c>
      <c r="AC159" s="177" t="s">
        <v>65</v>
      </c>
      <c r="AD159" s="177" t="s">
        <v>65</v>
      </c>
      <c r="AE159" s="177" t="s">
        <v>65</v>
      </c>
      <c r="AF159" s="177" t="s">
        <v>65</v>
      </c>
      <c r="AG159" s="177" t="s">
        <v>65</v>
      </c>
      <c r="AH159" s="177" t="str">
        <f t="shared" ref="AH159:AJ159" si="133">IF(api_version=2,"No","No")</f>
        <v>No</v>
      </c>
      <c r="AI159" s="177" t="str">
        <f t="shared" si="133"/>
        <v>No</v>
      </c>
      <c r="AJ159" s="177" t="str">
        <f t="shared" si="133"/>
        <v>No</v>
      </c>
      <c r="AK159" s="177" t="s">
        <v>65</v>
      </c>
      <c r="AL159" s="177" t="str">
        <f>AK159</f>
        <v>No</v>
      </c>
      <c r="AM159" s="177" t="s">
        <v>65</v>
      </c>
      <c r="AN159" s="159" t="str">
        <f>IF(api_version=1,"No","Yes")</f>
        <v>Yes</v>
      </c>
      <c r="AO159" s="177" t="s">
        <v>65</v>
      </c>
      <c r="AP159" s="177" t="s">
        <v>65</v>
      </c>
      <c r="AQ159" s="177" t="s">
        <v>65</v>
      </c>
      <c r="AR159" s="177" t="s">
        <v>65</v>
      </c>
      <c r="AS159" s="177" t="s">
        <v>65</v>
      </c>
      <c r="AT159" s="177" t="s">
        <v>65</v>
      </c>
      <c r="AU159" s="177" t="s">
        <v>65</v>
      </c>
      <c r="AV159" s="177" t="s">
        <v>65</v>
      </c>
      <c r="AW159" s="177" t="s">
        <v>65</v>
      </c>
      <c r="AX159" s="159" t="s">
        <v>65</v>
      </c>
      <c r="AY159" s="160" t="s">
        <v>65</v>
      </c>
      <c r="AZ159" s="177" t="s">
        <v>65</v>
      </c>
      <c r="BA159" s="177" t="s">
        <v>65</v>
      </c>
      <c r="BB159" s="177" t="s">
        <v>65</v>
      </c>
      <c r="BC159" s="159" t="s">
        <v>65</v>
      </c>
      <c r="BD159" s="177" t="s">
        <v>65</v>
      </c>
      <c r="BE159" s="177" t="s">
        <v>65</v>
      </c>
      <c r="BF159" s="177" t="s">
        <v>65</v>
      </c>
      <c r="BG159" s="177" t="s">
        <v>65</v>
      </c>
      <c r="BH159" s="177" t="s">
        <v>65</v>
      </c>
    </row>
    <row r="160" spans="1:60" ht="15.6" hidden="1" thickTop="1" thickBot="1" x14ac:dyDescent="0.35">
      <c r="A160" s="373"/>
      <c r="B160" s="323">
        <f>ROW()</f>
        <v>160</v>
      </c>
      <c r="C160" s="323">
        <f>COUNTIFS(D$6:D160,D160)</f>
        <v>2</v>
      </c>
      <c r="D160" s="109" t="str">
        <f>IF(api_version=2,"idType","-")</f>
        <v>idType</v>
      </c>
      <c r="F160" s="177"/>
      <c r="G160" s="159" t="s">
        <v>65</v>
      </c>
      <c r="H160" s="177" t="s">
        <v>65</v>
      </c>
      <c r="I160" s="177" t="s">
        <v>65</v>
      </c>
      <c r="J160" s="159" t="s">
        <v>65</v>
      </c>
      <c r="K160" s="160" t="s">
        <v>65</v>
      </c>
      <c r="L160" s="177" t="s">
        <v>65</v>
      </c>
      <c r="M160" s="159" t="s">
        <v>65</v>
      </c>
      <c r="N160" s="160" t="s">
        <v>65</v>
      </c>
      <c r="O160" s="177" t="s">
        <v>65</v>
      </c>
      <c r="P160" s="161"/>
      <c r="Q160" s="161"/>
      <c r="R160" s="161"/>
      <c r="S160" s="159" t="s">
        <v>65</v>
      </c>
      <c r="T160" s="160" t="s">
        <v>65</v>
      </c>
      <c r="U160" s="159" t="s">
        <v>65</v>
      </c>
      <c r="V160" s="160" t="s">
        <v>65</v>
      </c>
      <c r="W160" s="177" t="s">
        <v>65</v>
      </c>
      <c r="X160" s="177" t="s">
        <v>65</v>
      </c>
      <c r="Y160" s="177" t="s">
        <v>65</v>
      </c>
      <c r="Z160" s="177" t="s">
        <v>65</v>
      </c>
      <c r="AA160" s="177"/>
      <c r="AB160" s="177" t="s">
        <v>65</v>
      </c>
      <c r="AC160" s="177" t="s">
        <v>65</v>
      </c>
      <c r="AD160" s="177" t="s">
        <v>65</v>
      </c>
      <c r="AE160" s="177" t="s">
        <v>65</v>
      </c>
      <c r="AF160" s="177" t="s">
        <v>65</v>
      </c>
      <c r="AG160" s="177" t="s">
        <v>65</v>
      </c>
      <c r="AH160" s="177"/>
      <c r="AI160" s="177"/>
      <c r="AJ160" s="177"/>
      <c r="AK160" s="177" t="s">
        <v>65</v>
      </c>
      <c r="AL160" s="177" t="str">
        <f t="shared" ref="AL160:AL168" si="134">AK160</f>
        <v>No</v>
      </c>
      <c r="AM160" s="177" t="s">
        <v>65</v>
      </c>
      <c r="AN160" s="159"/>
      <c r="AO160" s="177" t="s">
        <v>65</v>
      </c>
      <c r="AP160" s="177"/>
      <c r="AQ160" s="177" t="s">
        <v>65</v>
      </c>
      <c r="AR160" s="177" t="s">
        <v>65</v>
      </c>
      <c r="AS160" s="177" t="s">
        <v>65</v>
      </c>
      <c r="AT160" s="177" t="s">
        <v>65</v>
      </c>
      <c r="AU160" s="177" t="s">
        <v>65</v>
      </c>
      <c r="AV160" s="177" t="s">
        <v>65</v>
      </c>
      <c r="AW160" s="177" t="s">
        <v>65</v>
      </c>
      <c r="AX160" s="159" t="s">
        <v>65</v>
      </c>
      <c r="AY160" s="160" t="s">
        <v>65</v>
      </c>
      <c r="AZ160" s="177" t="s">
        <v>65</v>
      </c>
      <c r="BA160" s="177" t="s">
        <v>65</v>
      </c>
      <c r="BB160" s="177" t="s">
        <v>65</v>
      </c>
      <c r="BC160" s="177" t="s">
        <v>65</v>
      </c>
      <c r="BD160" s="177" t="s">
        <v>65</v>
      </c>
      <c r="BE160" s="177" t="s">
        <v>65</v>
      </c>
      <c r="BF160" s="177" t="s">
        <v>65</v>
      </c>
      <c r="BG160" s="177" t="s">
        <v>65</v>
      </c>
      <c r="BH160" s="177" t="s">
        <v>65</v>
      </c>
    </row>
    <row r="161" spans="1:60" ht="15.6" thickTop="1" thickBot="1" x14ac:dyDescent="0.35">
      <c r="A161" s="373"/>
      <c r="B161" s="323">
        <f>ROW()</f>
        <v>161</v>
      </c>
      <c r="C161" s="323">
        <f>COUNTIFS(D$6:D161,D161)</f>
        <v>1</v>
      </c>
      <c r="D161" s="49" t="str">
        <f>IF(api_version=2,"resignationDate","ResignationDate")</f>
        <v>resignationDate</v>
      </c>
      <c r="F161" s="177" t="s">
        <v>64</v>
      </c>
      <c r="G161" s="177" t="s">
        <v>64</v>
      </c>
      <c r="H161" s="177" t="s">
        <v>65</v>
      </c>
      <c r="I161" s="177" t="s">
        <v>65</v>
      </c>
      <c r="J161" s="159" t="s">
        <v>64</v>
      </c>
      <c r="K161" s="160" t="s">
        <v>65</v>
      </c>
      <c r="L161" s="177" t="s">
        <v>65</v>
      </c>
      <c r="M161" s="159" t="s">
        <v>65</v>
      </c>
      <c r="N161" s="160" t="str">
        <f>IF(api_version=2,"Yes","No")</f>
        <v>Yes</v>
      </c>
      <c r="O161" s="177" t="s">
        <v>64</v>
      </c>
      <c r="P161" s="161" t="s">
        <v>65</v>
      </c>
      <c r="Q161" s="161" t="s">
        <v>65</v>
      </c>
      <c r="R161" s="161" t="s">
        <v>65</v>
      </c>
      <c r="S161" s="159" t="s">
        <v>64</v>
      </c>
      <c r="T161" s="160" t="s">
        <v>65</v>
      </c>
      <c r="U161" s="159" t="s">
        <v>65</v>
      </c>
      <c r="V161" s="160" t="s">
        <v>65</v>
      </c>
      <c r="W161" s="177" t="s">
        <v>64</v>
      </c>
      <c r="X161" s="177" t="s">
        <v>65</v>
      </c>
      <c r="Y161" s="177" t="s">
        <v>64</v>
      </c>
      <c r="Z161" s="177" t="s">
        <v>65</v>
      </c>
      <c r="AA161" s="177" t="s">
        <v>64</v>
      </c>
      <c r="AB161" s="177" t="s">
        <v>65</v>
      </c>
      <c r="AC161" s="177" t="s">
        <v>65</v>
      </c>
      <c r="AD161" s="177" t="s">
        <v>65</v>
      </c>
      <c r="AE161" s="177" t="s">
        <v>65</v>
      </c>
      <c r="AF161" s="177" t="s">
        <v>65</v>
      </c>
      <c r="AG161" s="177" t="s">
        <v>65</v>
      </c>
      <c r="AH161" s="177" t="s">
        <v>64</v>
      </c>
      <c r="AI161" s="177" t="s">
        <v>64</v>
      </c>
      <c r="AJ161" s="177" t="s">
        <v>64</v>
      </c>
      <c r="AK161" s="177" t="s">
        <v>65</v>
      </c>
      <c r="AL161" s="177" t="str">
        <f t="shared" si="134"/>
        <v>No</v>
      </c>
      <c r="AM161" s="177" t="s">
        <v>64</v>
      </c>
      <c r="AN161" s="177" t="s">
        <v>65</v>
      </c>
      <c r="AO161" s="177" t="s">
        <v>65</v>
      </c>
      <c r="AP161" s="177" t="str">
        <f>AI161</f>
        <v>Yes</v>
      </c>
      <c r="AQ161" s="177" t="s">
        <v>65</v>
      </c>
      <c r="AR161" s="177" t="str">
        <f t="shared" ref="AR161" si="135">IF(api_version=2,"No","No")</f>
        <v>No</v>
      </c>
      <c r="AS161" s="177" t="s">
        <v>65</v>
      </c>
      <c r="AT161" s="177" t="s">
        <v>65</v>
      </c>
      <c r="AU161" s="177" t="s">
        <v>65</v>
      </c>
      <c r="AV161" s="177" t="s">
        <v>65</v>
      </c>
      <c r="AW161" s="177" t="s">
        <v>64</v>
      </c>
      <c r="AX161" s="159" t="s">
        <v>64</v>
      </c>
      <c r="AY161" s="160" t="s">
        <v>65</v>
      </c>
      <c r="AZ161" s="177" t="s">
        <v>65</v>
      </c>
      <c r="BA161" s="177" t="s">
        <v>65</v>
      </c>
      <c r="BB161" s="177" t="s">
        <v>65</v>
      </c>
      <c r="BC161" s="159" t="s">
        <v>65</v>
      </c>
      <c r="BD161" s="177" t="s">
        <v>65</v>
      </c>
      <c r="BE161" s="177" t="s">
        <v>65</v>
      </c>
      <c r="BF161" s="177" t="s">
        <v>65</v>
      </c>
      <c r="BG161" s="177" t="s">
        <v>65</v>
      </c>
      <c r="BH161" s="177" t="s">
        <v>65</v>
      </c>
    </row>
    <row r="162" spans="1:60" ht="15.6" thickTop="1" thickBot="1" x14ac:dyDescent="0.35">
      <c r="A162" s="373"/>
      <c r="B162" s="323">
        <f>ROW()</f>
        <v>162</v>
      </c>
      <c r="C162" s="323">
        <f>COUNTIFS(D$6:D162,D162)</f>
        <v>2</v>
      </c>
      <c r="D162" s="49" t="str">
        <f>IF(api_version=2,"name","Name")</f>
        <v>name</v>
      </c>
      <c r="F162" s="177" t="s">
        <v>64</v>
      </c>
      <c r="G162" s="177" t="s">
        <v>64</v>
      </c>
      <c r="H162" s="177" t="s">
        <v>65</v>
      </c>
      <c r="I162" s="177" t="s">
        <v>64</v>
      </c>
      <c r="J162" s="159" t="s">
        <v>64</v>
      </c>
      <c r="K162" s="160" t="s">
        <v>65</v>
      </c>
      <c r="L162" s="177" t="s">
        <v>65</v>
      </c>
      <c r="M162" s="159" t="s">
        <v>64</v>
      </c>
      <c r="N162" s="160" t="str">
        <f>IF(api_version=2,"Yes","No")</f>
        <v>Yes</v>
      </c>
      <c r="O162" s="177" t="s">
        <v>64</v>
      </c>
      <c r="P162" s="161" t="s">
        <v>64</v>
      </c>
      <c r="Q162" s="161" t="s">
        <v>64</v>
      </c>
      <c r="R162" s="161" t="s">
        <v>64</v>
      </c>
      <c r="S162" s="159" t="s">
        <v>64</v>
      </c>
      <c r="T162" s="160" t="s">
        <v>65</v>
      </c>
      <c r="U162" s="159" t="s">
        <v>64</v>
      </c>
      <c r="V162" s="160" t="s">
        <v>65</v>
      </c>
      <c r="W162" s="177" t="s">
        <v>64</v>
      </c>
      <c r="X162" s="177" t="s">
        <v>65</v>
      </c>
      <c r="Y162" s="177" t="s">
        <v>64</v>
      </c>
      <c r="Z162" s="177" t="s">
        <v>65</v>
      </c>
      <c r="AA162" s="177" t="s">
        <v>64</v>
      </c>
      <c r="AB162" s="177" t="s">
        <v>65</v>
      </c>
      <c r="AC162" s="177" t="s">
        <v>65</v>
      </c>
      <c r="AD162" s="177" t="s">
        <v>65</v>
      </c>
      <c r="AE162" s="177" t="s">
        <v>65</v>
      </c>
      <c r="AF162" s="177" t="s">
        <v>65</v>
      </c>
      <c r="AG162" s="177" t="s">
        <v>65</v>
      </c>
      <c r="AH162" s="177" t="s">
        <v>64</v>
      </c>
      <c r="AI162" s="177" t="s">
        <v>64</v>
      </c>
      <c r="AJ162" s="177" t="s">
        <v>64</v>
      </c>
      <c r="AK162" s="177" t="s">
        <v>65</v>
      </c>
      <c r="AL162" s="177" t="str">
        <f t="shared" si="134"/>
        <v>No</v>
      </c>
      <c r="AM162" s="177" t="s">
        <v>64</v>
      </c>
      <c r="AN162" s="177" t="s">
        <v>64</v>
      </c>
      <c r="AO162" s="177" t="s">
        <v>65</v>
      </c>
      <c r="AP162" s="177" t="str">
        <f>AI162</f>
        <v>Yes</v>
      </c>
      <c r="AQ162" s="177" t="s">
        <v>65</v>
      </c>
      <c r="AR162" s="177" t="s">
        <v>64</v>
      </c>
      <c r="AS162" s="177" t="s">
        <v>65</v>
      </c>
      <c r="AT162" s="177" t="s">
        <v>65</v>
      </c>
      <c r="AU162" s="177" t="s">
        <v>65</v>
      </c>
      <c r="AV162" s="177" t="s">
        <v>65</v>
      </c>
      <c r="AW162" s="177" t="s">
        <v>64</v>
      </c>
      <c r="AX162" s="159" t="s">
        <v>64</v>
      </c>
      <c r="AY162" s="160" t="s">
        <v>65</v>
      </c>
      <c r="AZ162" s="177" t="s">
        <v>65</v>
      </c>
      <c r="BA162" s="177" t="s">
        <v>65</v>
      </c>
      <c r="BB162" s="177" t="s">
        <v>65</v>
      </c>
      <c r="BC162" s="159" t="s">
        <v>65</v>
      </c>
      <c r="BD162" s="177" t="s">
        <v>65</v>
      </c>
      <c r="BE162" s="177" t="s">
        <v>65</v>
      </c>
      <c r="BF162" s="177" t="s">
        <v>65</v>
      </c>
      <c r="BG162" s="177" t="s">
        <v>65</v>
      </c>
      <c r="BH162" s="177" t="s">
        <v>65</v>
      </c>
    </row>
    <row r="163" spans="1:60" ht="15.6" thickTop="1" thickBot="1" x14ac:dyDescent="0.35">
      <c r="A163" s="373"/>
      <c r="B163" s="323">
        <f>ROW()</f>
        <v>163</v>
      </c>
      <c r="C163" s="323">
        <f>COUNTIFS(D$6:D163,D163)</f>
        <v>2</v>
      </c>
      <c r="D163" s="112" t="s">
        <v>714</v>
      </c>
      <c r="F163" s="177" t="s">
        <v>65</v>
      </c>
      <c r="G163" s="177" t="s">
        <v>65</v>
      </c>
      <c r="H163" s="177" t="s">
        <v>65</v>
      </c>
      <c r="I163" s="177" t="s">
        <v>64</v>
      </c>
      <c r="J163" s="159" t="s">
        <v>64</v>
      </c>
      <c r="K163" s="160" t="s">
        <v>65</v>
      </c>
      <c r="L163" s="177" t="s">
        <v>65</v>
      </c>
      <c r="M163" s="159" t="str">
        <f>IF(api_ver=2,"Yes","No")</f>
        <v>No</v>
      </c>
      <c r="N163" s="160" t="s">
        <v>65</v>
      </c>
      <c r="O163" s="177" t="s">
        <v>65</v>
      </c>
      <c r="P163" s="161" t="s">
        <v>65</v>
      </c>
      <c r="Q163" s="161" t="s">
        <v>65</v>
      </c>
      <c r="R163" s="161" t="s">
        <v>65</v>
      </c>
      <c r="S163" s="159" t="s">
        <v>65</v>
      </c>
      <c r="T163" s="160" t="s">
        <v>65</v>
      </c>
      <c r="U163" s="159" t="s">
        <v>65</v>
      </c>
      <c r="V163" s="160" t="s">
        <v>65</v>
      </c>
      <c r="W163" s="177" t="s">
        <v>65</v>
      </c>
      <c r="X163" s="177" t="s">
        <v>65</v>
      </c>
      <c r="Y163" s="177" t="s">
        <v>65</v>
      </c>
      <c r="Z163" s="177" t="s">
        <v>65</v>
      </c>
      <c r="AA163" s="177" t="str">
        <f t="shared" ref="AA163" si="136">IF(api_version=2,"No","No")</f>
        <v>No</v>
      </c>
      <c r="AB163" s="177" t="s">
        <v>65</v>
      </c>
      <c r="AC163" s="177" t="s">
        <v>65</v>
      </c>
      <c r="AD163" s="177" t="s">
        <v>65</v>
      </c>
      <c r="AE163" s="177" t="s">
        <v>65</v>
      </c>
      <c r="AF163" s="177" t="s">
        <v>65</v>
      </c>
      <c r="AG163" s="177" t="s">
        <v>65</v>
      </c>
      <c r="AH163" s="177" t="str">
        <f t="shared" ref="AH163:AJ163" si="137">IF(api_version=2,"No","No")</f>
        <v>No</v>
      </c>
      <c r="AI163" s="177" t="str">
        <f t="shared" si="137"/>
        <v>No</v>
      </c>
      <c r="AJ163" s="177" t="str">
        <f t="shared" si="137"/>
        <v>No</v>
      </c>
      <c r="AK163" s="177" t="s">
        <v>65</v>
      </c>
      <c r="AL163" s="177" t="str">
        <f t="shared" si="134"/>
        <v>No</v>
      </c>
      <c r="AM163" s="177" t="s">
        <v>64</v>
      </c>
      <c r="AN163" s="177" t="str">
        <f t="shared" ref="AN163" si="138">IF(api_version=2,"No","No")</f>
        <v>No</v>
      </c>
      <c r="AO163" s="177" t="s">
        <v>65</v>
      </c>
      <c r="AP163" s="177" t="str">
        <f t="shared" ref="AP163" si="139">IF(api_version=2,"No","No")</f>
        <v>No</v>
      </c>
      <c r="AQ163" s="177" t="s">
        <v>65</v>
      </c>
      <c r="AR163" s="177" t="str">
        <f t="shared" ref="AR163:AR183" si="140">IF(api_version=2,"No","No")</f>
        <v>No</v>
      </c>
      <c r="AS163" s="177" t="s">
        <v>65</v>
      </c>
      <c r="AT163" s="177" t="s">
        <v>65</v>
      </c>
      <c r="AU163" s="177" t="s">
        <v>65</v>
      </c>
      <c r="AV163" s="177" t="s">
        <v>65</v>
      </c>
      <c r="AW163" s="177" t="s">
        <v>64</v>
      </c>
      <c r="AX163" s="159" t="s">
        <v>64</v>
      </c>
      <c r="AY163" s="160" t="s">
        <v>65</v>
      </c>
      <c r="AZ163" s="177" t="s">
        <v>65</v>
      </c>
      <c r="BA163" s="177" t="s">
        <v>65</v>
      </c>
      <c r="BB163" s="177" t="s">
        <v>65</v>
      </c>
      <c r="BC163" s="177" t="s">
        <v>65</v>
      </c>
      <c r="BD163" s="177" t="s">
        <v>65</v>
      </c>
      <c r="BE163" s="177" t="s">
        <v>65</v>
      </c>
      <c r="BF163" s="177" t="s">
        <v>65</v>
      </c>
      <c r="BG163" s="177" t="s">
        <v>65</v>
      </c>
      <c r="BH163" s="177" t="s">
        <v>65</v>
      </c>
    </row>
    <row r="164" spans="1:60" ht="16.5" hidden="1" customHeight="1" thickTop="1" thickBot="1" x14ac:dyDescent="0.35">
      <c r="A164" s="373"/>
      <c r="B164" s="323">
        <f>ROW()</f>
        <v>164</v>
      </c>
      <c r="C164" s="323">
        <f>COUNTIFS(D$6:D164,D164)</f>
        <v>2</v>
      </c>
      <c r="D164" s="109" t="str">
        <f>IF(api_version=2,"Title","-")</f>
        <v>Title</v>
      </c>
      <c r="F164" s="177" t="s">
        <v>65</v>
      </c>
      <c r="G164" s="177" t="s">
        <v>64</v>
      </c>
      <c r="H164" s="177" t="s">
        <v>65</v>
      </c>
      <c r="I164" s="177"/>
      <c r="J164" s="159"/>
      <c r="K164" s="160" t="s">
        <v>65</v>
      </c>
      <c r="L164" s="177" t="s">
        <v>65</v>
      </c>
      <c r="M164" s="159" t="s">
        <v>65</v>
      </c>
      <c r="N164" s="160"/>
      <c r="O164" s="177"/>
      <c r="P164" s="161"/>
      <c r="Q164" s="161"/>
      <c r="R164" s="161"/>
      <c r="S164" s="159" t="s">
        <v>65</v>
      </c>
      <c r="T164" s="160" t="s">
        <v>65</v>
      </c>
      <c r="U164" s="159"/>
      <c r="V164" s="160" t="s">
        <v>65</v>
      </c>
      <c r="W164" s="177"/>
      <c r="X164" s="177" t="s">
        <v>65</v>
      </c>
      <c r="Y164" s="177"/>
      <c r="Z164" s="177" t="s">
        <v>65</v>
      </c>
      <c r="AA164" s="177"/>
      <c r="AB164" s="177" t="s">
        <v>65</v>
      </c>
      <c r="AC164" s="177" t="s">
        <v>65</v>
      </c>
      <c r="AD164" s="177" t="s">
        <v>65</v>
      </c>
      <c r="AE164" s="177" t="s">
        <v>65</v>
      </c>
      <c r="AF164" s="177" t="s">
        <v>65</v>
      </c>
      <c r="AG164" s="177" t="s">
        <v>65</v>
      </c>
      <c r="AH164" s="177"/>
      <c r="AI164" s="177"/>
      <c r="AJ164" s="177"/>
      <c r="AK164" s="177" t="s">
        <v>65</v>
      </c>
      <c r="AL164" s="177" t="str">
        <f t="shared" si="134"/>
        <v>No</v>
      </c>
      <c r="AM164" s="177"/>
      <c r="AN164" s="177"/>
      <c r="AO164" s="177" t="s">
        <v>65</v>
      </c>
      <c r="AP164" s="177">
        <f>AI164</f>
        <v>0</v>
      </c>
      <c r="AQ164" s="177" t="s">
        <v>65</v>
      </c>
      <c r="AR164" s="177" t="str">
        <f t="shared" si="140"/>
        <v>No</v>
      </c>
      <c r="AS164" s="177" t="s">
        <v>65</v>
      </c>
      <c r="AT164" s="177" t="s">
        <v>65</v>
      </c>
      <c r="AU164" s="177" t="s">
        <v>65</v>
      </c>
      <c r="AV164" s="177" t="s">
        <v>65</v>
      </c>
      <c r="AW164" s="177" t="s">
        <v>65</v>
      </c>
      <c r="AX164" s="159"/>
      <c r="AY164" s="160" t="s">
        <v>65</v>
      </c>
      <c r="AZ164" s="177" t="s">
        <v>65</v>
      </c>
      <c r="BA164" s="177" t="s">
        <v>65</v>
      </c>
      <c r="BB164" s="177" t="s">
        <v>65</v>
      </c>
      <c r="BC164" s="159" t="s">
        <v>65</v>
      </c>
      <c r="BD164" s="177" t="s">
        <v>65</v>
      </c>
      <c r="BE164" s="177" t="s">
        <v>65</v>
      </c>
      <c r="BF164" s="177" t="s">
        <v>65</v>
      </c>
      <c r="BG164" s="177" t="s">
        <v>65</v>
      </c>
      <c r="BH164" s="177" t="s">
        <v>65</v>
      </c>
    </row>
    <row r="165" spans="1:60" ht="16.5" hidden="1" customHeight="1" thickTop="1" thickBot="1" x14ac:dyDescent="0.35">
      <c r="A165" s="373"/>
      <c r="B165" s="323">
        <f>ROW()</f>
        <v>165</v>
      </c>
      <c r="C165" s="323">
        <f>COUNTIFS(D$6:D165,D165)</f>
        <v>2</v>
      </c>
      <c r="D165" s="109" t="str">
        <f>IF(api_version=2,"First Name","-")</f>
        <v>First Name</v>
      </c>
      <c r="F165" s="177" t="s">
        <v>65</v>
      </c>
      <c r="G165" s="177"/>
      <c r="H165" s="177" t="s">
        <v>65</v>
      </c>
      <c r="I165" s="177"/>
      <c r="J165" s="159"/>
      <c r="K165" s="160" t="s">
        <v>65</v>
      </c>
      <c r="L165" s="177" t="s">
        <v>65</v>
      </c>
      <c r="M165" s="159" t="s">
        <v>65</v>
      </c>
      <c r="N165" s="160"/>
      <c r="O165" s="177"/>
      <c r="P165" s="161"/>
      <c r="Q165" s="161"/>
      <c r="R165" s="161"/>
      <c r="S165" s="159" t="s">
        <v>65</v>
      </c>
      <c r="T165" s="160" t="s">
        <v>65</v>
      </c>
      <c r="U165" s="159"/>
      <c r="V165" s="160" t="s">
        <v>65</v>
      </c>
      <c r="W165" s="177"/>
      <c r="X165" s="177" t="s">
        <v>65</v>
      </c>
      <c r="Y165" s="177"/>
      <c r="Z165" s="177" t="s">
        <v>65</v>
      </c>
      <c r="AA165" s="177"/>
      <c r="AB165" s="177" t="s">
        <v>65</v>
      </c>
      <c r="AC165" s="177" t="s">
        <v>65</v>
      </c>
      <c r="AD165" s="177" t="s">
        <v>65</v>
      </c>
      <c r="AE165" s="177" t="s">
        <v>65</v>
      </c>
      <c r="AF165" s="177" t="s">
        <v>65</v>
      </c>
      <c r="AG165" s="177" t="s">
        <v>65</v>
      </c>
      <c r="AH165" s="177"/>
      <c r="AI165" s="177"/>
      <c r="AJ165" s="177"/>
      <c r="AK165" s="177" t="s">
        <v>65</v>
      </c>
      <c r="AL165" s="177" t="str">
        <f t="shared" si="134"/>
        <v>No</v>
      </c>
      <c r="AM165" s="177"/>
      <c r="AN165" s="177"/>
      <c r="AO165" s="177" t="s">
        <v>65</v>
      </c>
      <c r="AP165" s="177">
        <f>AI165</f>
        <v>0</v>
      </c>
      <c r="AQ165" s="177" t="s">
        <v>65</v>
      </c>
      <c r="AR165" s="177" t="str">
        <f t="shared" si="140"/>
        <v>No</v>
      </c>
      <c r="AS165" s="177" t="s">
        <v>65</v>
      </c>
      <c r="AT165" s="177" t="s">
        <v>65</v>
      </c>
      <c r="AU165" s="177" t="s">
        <v>65</v>
      </c>
      <c r="AV165" s="177" t="s">
        <v>65</v>
      </c>
      <c r="AW165" s="177" t="s">
        <v>64</v>
      </c>
      <c r="AX165" s="159"/>
      <c r="AY165" s="160" t="s">
        <v>65</v>
      </c>
      <c r="AZ165" s="177" t="s">
        <v>65</v>
      </c>
      <c r="BA165" s="177" t="s">
        <v>65</v>
      </c>
      <c r="BB165" s="177" t="s">
        <v>65</v>
      </c>
      <c r="BC165" s="159" t="s">
        <v>65</v>
      </c>
      <c r="BD165" s="177" t="s">
        <v>65</v>
      </c>
      <c r="BE165" s="177" t="s">
        <v>65</v>
      </c>
      <c r="BF165" s="177" t="s">
        <v>65</v>
      </c>
      <c r="BG165" s="177" t="s">
        <v>65</v>
      </c>
      <c r="BH165" s="177" t="s">
        <v>65</v>
      </c>
    </row>
    <row r="166" spans="1:60" ht="16.5" hidden="1" customHeight="1" thickTop="1" thickBot="1" x14ac:dyDescent="0.35">
      <c r="A166" s="373"/>
      <c r="B166" s="323">
        <f>ROW()</f>
        <v>166</v>
      </c>
      <c r="C166" s="323">
        <f>COUNTIFS(D$6:D166,D166)</f>
        <v>2</v>
      </c>
      <c r="D166" s="109" t="str">
        <f>IF(api_version=2,"First Names","-")</f>
        <v>First Names</v>
      </c>
      <c r="F166" s="177"/>
      <c r="G166" s="177" t="s">
        <v>65</v>
      </c>
      <c r="H166" s="177" t="s">
        <v>65</v>
      </c>
      <c r="I166" s="177"/>
      <c r="J166" s="159"/>
      <c r="K166" s="160" t="s">
        <v>65</v>
      </c>
      <c r="L166" s="177" t="s">
        <v>65</v>
      </c>
      <c r="M166" s="159"/>
      <c r="N166" s="160"/>
      <c r="O166" s="177"/>
      <c r="P166" s="161"/>
      <c r="Q166" s="161"/>
      <c r="R166" s="161"/>
      <c r="S166" s="159" t="s">
        <v>65</v>
      </c>
      <c r="T166" s="160" t="s">
        <v>65</v>
      </c>
      <c r="U166" s="159"/>
      <c r="V166" s="160" t="s">
        <v>65</v>
      </c>
      <c r="W166" s="177"/>
      <c r="X166" s="177" t="s">
        <v>65</v>
      </c>
      <c r="Y166" s="177"/>
      <c r="Z166" s="177"/>
      <c r="AA166" s="177"/>
      <c r="AB166" s="177" t="s">
        <v>65</v>
      </c>
      <c r="AC166" s="177" t="s">
        <v>65</v>
      </c>
      <c r="AD166" s="177" t="s">
        <v>65</v>
      </c>
      <c r="AE166" s="177" t="s">
        <v>65</v>
      </c>
      <c r="AF166" s="177" t="s">
        <v>65</v>
      </c>
      <c r="AG166" s="177" t="s">
        <v>65</v>
      </c>
      <c r="AH166" s="177"/>
      <c r="AI166" s="177"/>
      <c r="AJ166" s="177"/>
      <c r="AK166" s="177" t="s">
        <v>65</v>
      </c>
      <c r="AL166" s="177" t="str">
        <f t="shared" si="134"/>
        <v>No</v>
      </c>
      <c r="AM166" s="177"/>
      <c r="AN166" s="177"/>
      <c r="AO166" s="177" t="s">
        <v>65</v>
      </c>
      <c r="AP166" s="177"/>
      <c r="AQ166" s="177" t="s">
        <v>65</v>
      </c>
      <c r="AR166" s="177" t="str">
        <f t="shared" si="140"/>
        <v>No</v>
      </c>
      <c r="AS166" s="177"/>
      <c r="AT166" s="177" t="s">
        <v>65</v>
      </c>
      <c r="AU166" s="177" t="s">
        <v>65</v>
      </c>
      <c r="AV166" s="177" t="s">
        <v>65</v>
      </c>
      <c r="AW166" s="177"/>
      <c r="AX166" s="159"/>
      <c r="AY166" s="160"/>
      <c r="AZ166" s="177"/>
      <c r="BA166" s="177"/>
      <c r="BB166" s="177"/>
      <c r="BC166" s="159"/>
      <c r="BD166" s="177"/>
      <c r="BE166" s="177"/>
      <c r="BF166" s="177"/>
      <c r="BG166" s="177"/>
      <c r="BH166" s="177" t="s">
        <v>65</v>
      </c>
    </row>
    <row r="167" spans="1:60" ht="16.5" hidden="1" customHeight="1" thickTop="1" thickBot="1" x14ac:dyDescent="0.35">
      <c r="A167" s="373"/>
      <c r="B167" s="323">
        <f>ROW()</f>
        <v>167</v>
      </c>
      <c r="C167" s="323">
        <f>COUNTIFS(D$6:D167,D167)</f>
        <v>2</v>
      </c>
      <c r="D167" s="109" t="str">
        <f>IF(api_version=2,"Middle Name","-")</f>
        <v>Middle Name</v>
      </c>
      <c r="F167" s="177" t="s">
        <v>65</v>
      </c>
      <c r="G167" s="177" t="s">
        <v>64</v>
      </c>
      <c r="H167" s="177" t="s">
        <v>65</v>
      </c>
      <c r="I167" s="177"/>
      <c r="J167" s="159"/>
      <c r="K167" s="160" t="s">
        <v>65</v>
      </c>
      <c r="L167" s="177" t="s">
        <v>65</v>
      </c>
      <c r="M167" s="159" t="s">
        <v>65</v>
      </c>
      <c r="N167" s="160"/>
      <c r="O167" s="177"/>
      <c r="P167" s="161"/>
      <c r="Q167" s="161"/>
      <c r="R167" s="161"/>
      <c r="S167" s="159" t="s">
        <v>65</v>
      </c>
      <c r="T167" s="160" t="s">
        <v>65</v>
      </c>
      <c r="U167" s="159"/>
      <c r="V167" s="160" t="s">
        <v>65</v>
      </c>
      <c r="W167" s="177"/>
      <c r="X167" s="177" t="s">
        <v>65</v>
      </c>
      <c r="Y167" s="177"/>
      <c r="Z167" s="177" t="s">
        <v>65</v>
      </c>
      <c r="AA167" s="177"/>
      <c r="AB167" s="177" t="s">
        <v>65</v>
      </c>
      <c r="AC167" s="177" t="s">
        <v>65</v>
      </c>
      <c r="AD167" s="177" t="s">
        <v>65</v>
      </c>
      <c r="AE167" s="177" t="s">
        <v>65</v>
      </c>
      <c r="AF167" s="177" t="s">
        <v>65</v>
      </c>
      <c r="AG167" s="177" t="s">
        <v>65</v>
      </c>
      <c r="AH167" s="177"/>
      <c r="AI167" s="177"/>
      <c r="AJ167" s="177"/>
      <c r="AK167" s="177" t="s">
        <v>65</v>
      </c>
      <c r="AL167" s="177" t="str">
        <f t="shared" si="134"/>
        <v>No</v>
      </c>
      <c r="AM167" s="177"/>
      <c r="AN167" s="177"/>
      <c r="AO167" s="177" t="s">
        <v>65</v>
      </c>
      <c r="AP167" s="177">
        <f t="shared" ref="AP167:AP183" si="141">AI167</f>
        <v>0</v>
      </c>
      <c r="AQ167" s="177" t="s">
        <v>65</v>
      </c>
      <c r="AR167" s="177" t="str">
        <f t="shared" si="140"/>
        <v>No</v>
      </c>
      <c r="AS167" s="177" t="s">
        <v>65</v>
      </c>
      <c r="AT167" s="177" t="s">
        <v>65</v>
      </c>
      <c r="AU167" s="177" t="s">
        <v>65</v>
      </c>
      <c r="AV167" s="177" t="s">
        <v>65</v>
      </c>
      <c r="AW167" s="177" t="s">
        <v>667</v>
      </c>
      <c r="AX167" s="159"/>
      <c r="AY167" s="160" t="s">
        <v>65</v>
      </c>
      <c r="AZ167" s="177" t="s">
        <v>65</v>
      </c>
      <c r="BA167" s="177" t="s">
        <v>65</v>
      </c>
      <c r="BB167" s="177" t="s">
        <v>65</v>
      </c>
      <c r="BC167" s="159" t="s">
        <v>65</v>
      </c>
      <c r="BD167" s="177" t="s">
        <v>65</v>
      </c>
      <c r="BE167" s="177" t="s">
        <v>65</v>
      </c>
      <c r="BF167" s="177" t="s">
        <v>65</v>
      </c>
      <c r="BG167" s="177" t="s">
        <v>65</v>
      </c>
      <c r="BH167" s="177" t="s">
        <v>65</v>
      </c>
    </row>
    <row r="168" spans="1:60" ht="16.5" hidden="1" customHeight="1" thickTop="1" thickBot="1" x14ac:dyDescent="0.35">
      <c r="A168" s="373"/>
      <c r="B168" s="323">
        <f>ROW()</f>
        <v>168</v>
      </c>
      <c r="C168" s="323">
        <f>COUNTIFS(D$6:D168,D168)</f>
        <v>2</v>
      </c>
      <c r="D168" s="109" t="str">
        <f>IF(api_version=2,"Surname","-")</f>
        <v>Surname</v>
      </c>
      <c r="F168" s="177" t="s">
        <v>65</v>
      </c>
      <c r="G168" s="206" t="s">
        <v>669</v>
      </c>
      <c r="H168" s="177" t="s">
        <v>65</v>
      </c>
      <c r="I168" s="177"/>
      <c r="J168" s="159"/>
      <c r="K168" s="160" t="s">
        <v>65</v>
      </c>
      <c r="L168" s="177" t="s">
        <v>65</v>
      </c>
      <c r="M168" s="159" t="s">
        <v>65</v>
      </c>
      <c r="N168" s="160"/>
      <c r="O168" s="177"/>
      <c r="P168" s="161"/>
      <c r="Q168" s="161"/>
      <c r="R168" s="161"/>
      <c r="S168" s="159" t="s">
        <v>65</v>
      </c>
      <c r="T168" s="160" t="s">
        <v>65</v>
      </c>
      <c r="U168" s="159"/>
      <c r="V168" s="160" t="s">
        <v>65</v>
      </c>
      <c r="W168" s="177"/>
      <c r="X168" s="177" t="s">
        <v>65</v>
      </c>
      <c r="Y168" s="177"/>
      <c r="Z168" s="177" t="s">
        <v>65</v>
      </c>
      <c r="AA168" s="177"/>
      <c r="AB168" s="177" t="s">
        <v>65</v>
      </c>
      <c r="AC168" s="177" t="s">
        <v>65</v>
      </c>
      <c r="AD168" s="177" t="s">
        <v>65</v>
      </c>
      <c r="AE168" s="177" t="s">
        <v>65</v>
      </c>
      <c r="AF168" s="177" t="s">
        <v>65</v>
      </c>
      <c r="AG168" s="177" t="s">
        <v>65</v>
      </c>
      <c r="AH168" s="177"/>
      <c r="AI168" s="177"/>
      <c r="AJ168" s="177"/>
      <c r="AK168" s="177" t="s">
        <v>65</v>
      </c>
      <c r="AL168" s="177" t="str">
        <f t="shared" si="134"/>
        <v>No</v>
      </c>
      <c r="AM168" s="177" t="s">
        <v>64</v>
      </c>
      <c r="AN168" s="177"/>
      <c r="AO168" s="177" t="s">
        <v>65</v>
      </c>
      <c r="AP168" s="177">
        <f t="shared" si="141"/>
        <v>0</v>
      </c>
      <c r="AQ168" s="177" t="s">
        <v>65</v>
      </c>
      <c r="AR168" s="177" t="str">
        <f t="shared" si="140"/>
        <v>No</v>
      </c>
      <c r="AS168" s="177" t="s">
        <v>65</v>
      </c>
      <c r="AT168" s="177" t="s">
        <v>65</v>
      </c>
      <c r="AU168" s="177" t="s">
        <v>65</v>
      </c>
      <c r="AV168" s="177" t="s">
        <v>65</v>
      </c>
      <c r="AW168" s="177" t="s">
        <v>64</v>
      </c>
      <c r="AX168" s="159"/>
      <c r="AY168" s="160" t="s">
        <v>65</v>
      </c>
      <c r="AZ168" s="177" t="s">
        <v>65</v>
      </c>
      <c r="BA168" s="177" t="s">
        <v>65</v>
      </c>
      <c r="BB168" s="177" t="s">
        <v>65</v>
      </c>
      <c r="BC168" s="159" t="s">
        <v>65</v>
      </c>
      <c r="BD168" s="177" t="s">
        <v>65</v>
      </c>
      <c r="BE168" s="177" t="s">
        <v>65</v>
      </c>
      <c r="BF168" s="177" t="s">
        <v>65</v>
      </c>
      <c r="BG168" s="177" t="s">
        <v>65</v>
      </c>
      <c r="BH168" s="177" t="s">
        <v>65</v>
      </c>
    </row>
    <row r="169" spans="1:60" ht="15.6" thickTop="1" thickBot="1" x14ac:dyDescent="0.35">
      <c r="A169" s="373"/>
      <c r="B169" s="323">
        <f>ROW()</f>
        <v>169</v>
      </c>
      <c r="C169" s="323">
        <f>COUNTIFS(D$6:D169,D169)</f>
        <v>2</v>
      </c>
      <c r="D169" s="49" t="str">
        <f>IF(api_version=2,"address.simpleValue","Address")</f>
        <v>address.simpleValue</v>
      </c>
      <c r="F169" s="177" t="s">
        <v>64</v>
      </c>
      <c r="G169" s="177" t="s">
        <v>64</v>
      </c>
      <c r="H169" s="177" t="s">
        <v>65</v>
      </c>
      <c r="I169" s="177" t="s">
        <v>65</v>
      </c>
      <c r="J169" s="159" t="s">
        <v>64</v>
      </c>
      <c r="K169" s="160" t="s">
        <v>65</v>
      </c>
      <c r="L169" s="177" t="s">
        <v>65</v>
      </c>
      <c r="M169" s="159" t="s">
        <v>65</v>
      </c>
      <c r="N169" s="160" t="str">
        <f>IF(api_version=2,"Yes","No")</f>
        <v>Yes</v>
      </c>
      <c r="O169" s="177" t="s">
        <v>64</v>
      </c>
      <c r="P169" s="161" t="s">
        <v>64</v>
      </c>
      <c r="Q169" s="161" t="s">
        <v>64</v>
      </c>
      <c r="R169" s="161" t="s">
        <v>64</v>
      </c>
      <c r="S169" s="159" t="s">
        <v>65</v>
      </c>
      <c r="T169" s="160" t="s">
        <v>65</v>
      </c>
      <c r="U169" s="159" t="s">
        <v>65</v>
      </c>
      <c r="V169" s="160" t="s">
        <v>65</v>
      </c>
      <c r="W169" s="177" t="s">
        <v>65</v>
      </c>
      <c r="X169" s="177" t="s">
        <v>65</v>
      </c>
      <c r="Y169" s="177" t="s">
        <v>64</v>
      </c>
      <c r="Z169" s="177" t="s">
        <v>65</v>
      </c>
      <c r="AA169" s="177" t="s">
        <v>64</v>
      </c>
      <c r="AB169" s="177" t="s">
        <v>65</v>
      </c>
      <c r="AC169" s="177" t="s">
        <v>65</v>
      </c>
      <c r="AD169" s="177" t="s">
        <v>65</v>
      </c>
      <c r="AE169" s="177" t="s">
        <v>65</v>
      </c>
      <c r="AF169" s="177" t="s">
        <v>65</v>
      </c>
      <c r="AG169" s="177" t="s">
        <v>65</v>
      </c>
      <c r="AH169" s="177" t="s">
        <v>64</v>
      </c>
      <c r="AI169" s="177" t="s">
        <v>64</v>
      </c>
      <c r="AJ169" s="177" t="s">
        <v>64</v>
      </c>
      <c r="AK169" s="177" t="s">
        <v>65</v>
      </c>
      <c r="AL169" s="177" t="str">
        <f>AK169</f>
        <v>No</v>
      </c>
      <c r="AM169" s="177" t="s">
        <v>64</v>
      </c>
      <c r="AN169" s="177" t="s">
        <v>65</v>
      </c>
      <c r="AO169" s="177" t="s">
        <v>65</v>
      </c>
      <c r="AP169" s="177" t="str">
        <f t="shared" si="141"/>
        <v>Yes</v>
      </c>
      <c r="AQ169" s="177" t="s">
        <v>65</v>
      </c>
      <c r="AR169" s="177" t="str">
        <f t="shared" si="140"/>
        <v>No</v>
      </c>
      <c r="AS169" s="177" t="s">
        <v>65</v>
      </c>
      <c r="AT169" s="177" t="s">
        <v>65</v>
      </c>
      <c r="AU169" s="177" t="s">
        <v>65</v>
      </c>
      <c r="AV169" s="177" t="s">
        <v>65</v>
      </c>
      <c r="AW169" s="177" t="s">
        <v>65</v>
      </c>
      <c r="AX169" s="159" t="s">
        <v>64</v>
      </c>
      <c r="AY169" s="160" t="s">
        <v>65</v>
      </c>
      <c r="AZ169" s="177" t="s">
        <v>65</v>
      </c>
      <c r="BA169" s="177" t="s">
        <v>65</v>
      </c>
      <c r="BB169" s="177" t="s">
        <v>65</v>
      </c>
      <c r="BC169" s="159" t="s">
        <v>65</v>
      </c>
      <c r="BD169" s="177" t="s">
        <v>65</v>
      </c>
      <c r="BE169" s="177" t="s">
        <v>65</v>
      </c>
      <c r="BF169" s="177" t="s">
        <v>65</v>
      </c>
      <c r="BG169" s="177" t="s">
        <v>65</v>
      </c>
      <c r="BH169" s="177" t="s">
        <v>65</v>
      </c>
    </row>
    <row r="170" spans="1:60" ht="15.6" thickTop="1" thickBot="1" x14ac:dyDescent="0.35">
      <c r="A170" s="373"/>
      <c r="B170" s="323">
        <f>ROW()</f>
        <v>170</v>
      </c>
      <c r="C170" s="323">
        <f>COUNTIFS(D$6:D170,D170)</f>
        <v>6</v>
      </c>
      <c r="D170" s="112" t="s">
        <v>672</v>
      </c>
      <c r="F170" s="177" t="s">
        <v>65</v>
      </c>
      <c r="G170" s="206" t="s">
        <v>669</v>
      </c>
      <c r="H170" s="177" t="s">
        <v>65</v>
      </c>
      <c r="I170" s="177" t="s">
        <v>65</v>
      </c>
      <c r="J170" s="159" t="s">
        <v>64</v>
      </c>
      <c r="K170" s="160" t="s">
        <v>65</v>
      </c>
      <c r="L170" s="177" t="s">
        <v>65</v>
      </c>
      <c r="M170" s="159" t="s">
        <v>65</v>
      </c>
      <c r="N170" s="160" t="s">
        <v>65</v>
      </c>
      <c r="O170" s="177" t="s">
        <v>65</v>
      </c>
      <c r="P170" s="161" t="s">
        <v>65</v>
      </c>
      <c r="Q170" s="161" t="s">
        <v>65</v>
      </c>
      <c r="R170" s="161" t="s">
        <v>65</v>
      </c>
      <c r="S170" s="159" t="s">
        <v>65</v>
      </c>
      <c r="T170" s="160" t="s">
        <v>65</v>
      </c>
      <c r="U170" s="159" t="s">
        <v>65</v>
      </c>
      <c r="V170" s="160" t="s">
        <v>65</v>
      </c>
      <c r="W170" s="177" t="s">
        <v>65</v>
      </c>
      <c r="X170" s="177" t="s">
        <v>65</v>
      </c>
      <c r="Y170" s="177" t="s">
        <v>65</v>
      </c>
      <c r="Z170" s="177" t="s">
        <v>65</v>
      </c>
      <c r="AA170" s="177" t="str">
        <f t="shared" ref="AA170:AA171" si="142">IF(api_version=2,"No","No")</f>
        <v>No</v>
      </c>
      <c r="AB170" s="177" t="s">
        <v>65</v>
      </c>
      <c r="AC170" s="177" t="s">
        <v>65</v>
      </c>
      <c r="AD170" s="177" t="s">
        <v>65</v>
      </c>
      <c r="AE170" s="177" t="s">
        <v>65</v>
      </c>
      <c r="AF170" s="177" t="s">
        <v>65</v>
      </c>
      <c r="AG170" s="177" t="s">
        <v>65</v>
      </c>
      <c r="AH170" s="177" t="str">
        <f t="shared" ref="AH170:AH177" si="143">IF(api_version=2,"No","No")</f>
        <v>No</v>
      </c>
      <c r="AI170" s="177" t="s">
        <v>64</v>
      </c>
      <c r="AJ170" s="177" t="s">
        <v>64</v>
      </c>
      <c r="AK170" s="177" t="s">
        <v>65</v>
      </c>
      <c r="AL170" s="177" t="str">
        <f t="shared" ref="AL170:AL179" si="144">AK170</f>
        <v>No</v>
      </c>
      <c r="AM170" s="177" t="s">
        <v>64</v>
      </c>
      <c r="AN170" s="177" t="str">
        <f t="shared" ref="AN170:AN175" si="145">IF(api_version=2,"No","No")</f>
        <v>No</v>
      </c>
      <c r="AO170" s="177" t="s">
        <v>65</v>
      </c>
      <c r="AP170" s="177" t="str">
        <f t="shared" si="141"/>
        <v>Yes</v>
      </c>
      <c r="AQ170" s="177" t="s">
        <v>65</v>
      </c>
      <c r="AR170" s="177" t="str">
        <f t="shared" si="140"/>
        <v>No</v>
      </c>
      <c r="AS170" s="177" t="s">
        <v>65</v>
      </c>
      <c r="AT170" s="177" t="s">
        <v>65</v>
      </c>
      <c r="AU170" s="177" t="s">
        <v>65</v>
      </c>
      <c r="AV170" s="177" t="s">
        <v>65</v>
      </c>
      <c r="AW170" s="177" t="s">
        <v>65</v>
      </c>
      <c r="AX170" s="159" t="s">
        <v>64</v>
      </c>
      <c r="AY170" s="160" t="s">
        <v>65</v>
      </c>
      <c r="AZ170" s="177" t="s">
        <v>65</v>
      </c>
      <c r="BA170" s="177" t="s">
        <v>65</v>
      </c>
      <c r="BB170" s="177" t="s">
        <v>65</v>
      </c>
      <c r="BC170" s="159" t="s">
        <v>65</v>
      </c>
      <c r="BD170" s="177" t="s">
        <v>65</v>
      </c>
      <c r="BE170" s="177" t="s">
        <v>65</v>
      </c>
      <c r="BF170" s="177" t="s">
        <v>65</v>
      </c>
      <c r="BG170" s="177" t="s">
        <v>65</v>
      </c>
      <c r="BH170" s="177" t="s">
        <v>65</v>
      </c>
    </row>
    <row r="171" spans="1:60" ht="15.6" thickTop="1" thickBot="1" x14ac:dyDescent="0.35">
      <c r="A171" s="373"/>
      <c r="B171" s="323">
        <f>ROW()</f>
        <v>171</v>
      </c>
      <c r="C171" s="323">
        <f>COUNTIFS(D$6:D171,D171)</f>
        <v>7</v>
      </c>
      <c r="D171" s="152" t="str">
        <f>IF(api_version=2,"country","-")</f>
        <v>country</v>
      </c>
      <c r="F171" s="177" t="s">
        <v>65</v>
      </c>
      <c r="G171" s="206" t="s">
        <v>669</v>
      </c>
      <c r="H171" s="177" t="s">
        <v>65</v>
      </c>
      <c r="I171" s="177" t="s">
        <v>65</v>
      </c>
      <c r="J171" s="159" t="s">
        <v>64</v>
      </c>
      <c r="K171" s="160" t="s">
        <v>65</v>
      </c>
      <c r="L171" s="177" t="s">
        <v>65</v>
      </c>
      <c r="M171" s="159" t="s">
        <v>65</v>
      </c>
      <c r="N171" s="160" t="s">
        <v>65</v>
      </c>
      <c r="O171" s="177" t="s">
        <v>64</v>
      </c>
      <c r="P171" s="161" t="s">
        <v>64</v>
      </c>
      <c r="Q171" s="161" t="s">
        <v>64</v>
      </c>
      <c r="R171" s="161" t="s">
        <v>64</v>
      </c>
      <c r="S171" s="159" t="s">
        <v>65</v>
      </c>
      <c r="T171" s="160" t="s">
        <v>65</v>
      </c>
      <c r="U171" s="159" t="s">
        <v>65</v>
      </c>
      <c r="V171" s="160" t="s">
        <v>65</v>
      </c>
      <c r="W171" s="177" t="s">
        <v>65</v>
      </c>
      <c r="X171" s="177" t="s">
        <v>65</v>
      </c>
      <c r="Y171" s="177" t="s">
        <v>65</v>
      </c>
      <c r="Z171" s="177" t="s">
        <v>65</v>
      </c>
      <c r="AA171" s="177" t="str">
        <f t="shared" si="142"/>
        <v>No</v>
      </c>
      <c r="AB171" s="177" t="s">
        <v>65</v>
      </c>
      <c r="AC171" s="177" t="s">
        <v>65</v>
      </c>
      <c r="AD171" s="177" t="s">
        <v>65</v>
      </c>
      <c r="AE171" s="177" t="s">
        <v>65</v>
      </c>
      <c r="AF171" s="177" t="s">
        <v>65</v>
      </c>
      <c r="AG171" s="177" t="s">
        <v>65</v>
      </c>
      <c r="AH171" s="177" t="str">
        <f t="shared" si="143"/>
        <v>No</v>
      </c>
      <c r="AI171" s="177" t="s">
        <v>65</v>
      </c>
      <c r="AJ171" s="177" t="s">
        <v>65</v>
      </c>
      <c r="AK171" s="177" t="s">
        <v>65</v>
      </c>
      <c r="AL171" s="177" t="str">
        <f t="shared" si="144"/>
        <v>No</v>
      </c>
      <c r="AM171" s="177" t="s">
        <v>64</v>
      </c>
      <c r="AN171" s="177" t="str">
        <f t="shared" si="145"/>
        <v>No</v>
      </c>
      <c r="AO171" s="177" t="s">
        <v>65</v>
      </c>
      <c r="AP171" s="177" t="str">
        <f t="shared" si="141"/>
        <v>No</v>
      </c>
      <c r="AQ171" s="177" t="s">
        <v>65</v>
      </c>
      <c r="AR171" s="177" t="str">
        <f t="shared" si="140"/>
        <v>No</v>
      </c>
      <c r="AS171" s="177" t="s">
        <v>65</v>
      </c>
      <c r="AT171" s="177" t="s">
        <v>65</v>
      </c>
      <c r="AU171" s="177" t="s">
        <v>65</v>
      </c>
      <c r="AV171" s="177" t="s">
        <v>65</v>
      </c>
      <c r="AW171" s="177" t="s">
        <v>65</v>
      </c>
      <c r="AX171" s="159" t="str">
        <f>IF(api_version=2,"Yes","No")</f>
        <v>Yes</v>
      </c>
      <c r="AY171" s="160" t="s">
        <v>65</v>
      </c>
      <c r="AZ171" s="177" t="s">
        <v>65</v>
      </c>
      <c r="BA171" s="177" t="s">
        <v>65</v>
      </c>
      <c r="BB171" s="177" t="s">
        <v>65</v>
      </c>
      <c r="BC171" s="159" t="s">
        <v>65</v>
      </c>
      <c r="BD171" s="177" t="s">
        <v>65</v>
      </c>
      <c r="BE171" s="177" t="s">
        <v>65</v>
      </c>
      <c r="BF171" s="177" t="s">
        <v>65</v>
      </c>
      <c r="BG171" s="177" t="s">
        <v>65</v>
      </c>
      <c r="BH171" s="177" t="s">
        <v>65</v>
      </c>
    </row>
    <row r="172" spans="1:60" ht="15.6" thickTop="1" thickBot="1" x14ac:dyDescent="0.35">
      <c r="A172" s="373"/>
      <c r="B172" s="323">
        <f>ROW()</f>
        <v>172</v>
      </c>
      <c r="C172" s="323">
        <f>COUNTIFS(D$6:D172,D172)</f>
        <v>2</v>
      </c>
      <c r="D172" s="152" t="str">
        <f>IF(api_version=2,"gender","Gender")</f>
        <v>gender</v>
      </c>
      <c r="F172" s="177" t="s">
        <v>65</v>
      </c>
      <c r="G172" s="206" t="s">
        <v>670</v>
      </c>
      <c r="H172" s="177" t="s">
        <v>65</v>
      </c>
      <c r="I172" s="177" t="s">
        <v>64</v>
      </c>
      <c r="J172" s="159" t="s">
        <v>64</v>
      </c>
      <c r="K172" s="160" t="s">
        <v>65</v>
      </c>
      <c r="L172" s="177" t="s">
        <v>65</v>
      </c>
      <c r="M172" s="166" t="s">
        <v>670</v>
      </c>
      <c r="N172" s="164" t="s">
        <v>670</v>
      </c>
      <c r="O172" s="177" t="s">
        <v>65</v>
      </c>
      <c r="P172" s="161" t="s">
        <v>64</v>
      </c>
      <c r="Q172" s="161" t="s">
        <v>64</v>
      </c>
      <c r="R172" s="161" t="s">
        <v>64</v>
      </c>
      <c r="S172" s="159" t="s">
        <v>65</v>
      </c>
      <c r="T172" s="160" t="s">
        <v>65</v>
      </c>
      <c r="U172" s="159" t="s">
        <v>65</v>
      </c>
      <c r="V172" s="160" t="s">
        <v>65</v>
      </c>
      <c r="W172" s="164" t="s">
        <v>670</v>
      </c>
      <c r="X172" s="177" t="s">
        <v>65</v>
      </c>
      <c r="Y172" s="177" t="s">
        <v>65</v>
      </c>
      <c r="Z172" s="177" t="s">
        <v>65</v>
      </c>
      <c r="AA172" s="177" t="s">
        <v>65</v>
      </c>
      <c r="AB172" s="177" t="s">
        <v>65</v>
      </c>
      <c r="AC172" s="177" t="s">
        <v>65</v>
      </c>
      <c r="AD172" s="177" t="s">
        <v>65</v>
      </c>
      <c r="AE172" s="177" t="s">
        <v>65</v>
      </c>
      <c r="AF172" s="177" t="s">
        <v>65</v>
      </c>
      <c r="AG172" s="177" t="s">
        <v>65</v>
      </c>
      <c r="AH172" s="177" t="str">
        <f t="shared" si="143"/>
        <v>No</v>
      </c>
      <c r="AI172" s="164" t="s">
        <v>670</v>
      </c>
      <c r="AJ172" s="164" t="s">
        <v>670</v>
      </c>
      <c r="AK172" s="177" t="s">
        <v>65</v>
      </c>
      <c r="AL172" s="177" t="str">
        <f>AK172</f>
        <v>No</v>
      </c>
      <c r="AM172" s="177" t="s">
        <v>64</v>
      </c>
      <c r="AN172" s="177" t="str">
        <f t="shared" si="145"/>
        <v>No</v>
      </c>
      <c r="AO172" s="177" t="s">
        <v>65</v>
      </c>
      <c r="AP172" s="177" t="str">
        <f t="shared" si="141"/>
        <v>No*</v>
      </c>
      <c r="AQ172" s="177" t="s">
        <v>65</v>
      </c>
      <c r="AR172" s="177" t="str">
        <f t="shared" si="140"/>
        <v>No</v>
      </c>
      <c r="AS172" s="177" t="s">
        <v>65</v>
      </c>
      <c r="AT172" s="177" t="s">
        <v>65</v>
      </c>
      <c r="AU172" s="177" t="s">
        <v>65</v>
      </c>
      <c r="AV172" s="177" t="s">
        <v>65</v>
      </c>
      <c r="AW172" s="177" t="s">
        <v>65</v>
      </c>
      <c r="AX172" s="166" t="s">
        <v>670</v>
      </c>
      <c r="AY172" s="160" t="s">
        <v>65</v>
      </c>
      <c r="AZ172" s="177" t="s">
        <v>65</v>
      </c>
      <c r="BA172" s="177" t="s">
        <v>65</v>
      </c>
      <c r="BB172" s="177" t="s">
        <v>65</v>
      </c>
      <c r="BC172" s="159" t="s">
        <v>65</v>
      </c>
      <c r="BD172" s="177" t="s">
        <v>65</v>
      </c>
      <c r="BE172" s="177" t="s">
        <v>65</v>
      </c>
      <c r="BF172" s="177" t="s">
        <v>65</v>
      </c>
      <c r="BG172" s="177" t="s">
        <v>65</v>
      </c>
      <c r="BH172" s="177" t="s">
        <v>65</v>
      </c>
    </row>
    <row r="173" spans="1:60" ht="15.6" thickTop="1" thickBot="1" x14ac:dyDescent="0.35">
      <c r="A173" s="373"/>
      <c r="B173" s="323">
        <f>ROW()</f>
        <v>173</v>
      </c>
      <c r="C173" s="323">
        <f>COUNTIFS(D$6:D173,D173)</f>
        <v>2</v>
      </c>
      <c r="D173" s="152" t="str">
        <f>IF(api_version=2,"placeOBirth","-")</f>
        <v>placeOBirth</v>
      </c>
      <c r="F173" s="177" t="s">
        <v>65</v>
      </c>
      <c r="G173" s="177" t="s">
        <v>65</v>
      </c>
      <c r="H173" s="177" t="s">
        <v>65</v>
      </c>
      <c r="I173" s="177" t="s">
        <v>64</v>
      </c>
      <c r="J173" s="159" t="s">
        <v>65</v>
      </c>
      <c r="K173" s="160" t="s">
        <v>65</v>
      </c>
      <c r="L173" s="177" t="s">
        <v>65</v>
      </c>
      <c r="M173" s="159" t="s">
        <v>65</v>
      </c>
      <c r="N173" s="160" t="s">
        <v>65</v>
      </c>
      <c r="O173" s="177" t="s">
        <v>65</v>
      </c>
      <c r="P173" s="161" t="s">
        <v>65</v>
      </c>
      <c r="Q173" s="161" t="s">
        <v>65</v>
      </c>
      <c r="R173" s="161" t="s">
        <v>65</v>
      </c>
      <c r="S173" s="159" t="s">
        <v>65</v>
      </c>
      <c r="T173" s="160" t="s">
        <v>65</v>
      </c>
      <c r="U173" s="159" t="s">
        <v>65</v>
      </c>
      <c r="V173" s="160" t="s">
        <v>65</v>
      </c>
      <c r="W173" s="177" t="s">
        <v>65</v>
      </c>
      <c r="X173" s="177" t="s">
        <v>65</v>
      </c>
      <c r="Y173" s="177" t="s">
        <v>65</v>
      </c>
      <c r="Z173" s="177" t="s">
        <v>65</v>
      </c>
      <c r="AA173" s="177" t="str">
        <f t="shared" ref="AA173:AA183" si="146">IF(api_version=2,"No","No")</f>
        <v>No</v>
      </c>
      <c r="AB173" s="177" t="s">
        <v>65</v>
      </c>
      <c r="AC173" s="177" t="s">
        <v>65</v>
      </c>
      <c r="AD173" s="177" t="s">
        <v>65</v>
      </c>
      <c r="AE173" s="177" t="s">
        <v>65</v>
      </c>
      <c r="AF173" s="177" t="s">
        <v>65</v>
      </c>
      <c r="AG173" s="177" t="s">
        <v>65</v>
      </c>
      <c r="AH173" s="177" t="str">
        <f t="shared" si="143"/>
        <v>No</v>
      </c>
      <c r="AI173" s="177" t="s">
        <v>65</v>
      </c>
      <c r="AJ173" s="177" t="s">
        <v>65</v>
      </c>
      <c r="AK173" s="177" t="s">
        <v>65</v>
      </c>
      <c r="AL173" s="177" t="str">
        <f t="shared" si="144"/>
        <v>No</v>
      </c>
      <c r="AM173" s="177" t="s">
        <v>65</v>
      </c>
      <c r="AN173" s="177" t="str">
        <f t="shared" si="145"/>
        <v>No</v>
      </c>
      <c r="AO173" s="177" t="s">
        <v>65</v>
      </c>
      <c r="AP173" s="177" t="str">
        <f t="shared" si="141"/>
        <v>No</v>
      </c>
      <c r="AQ173" s="177" t="s">
        <v>65</v>
      </c>
      <c r="AR173" s="177" t="str">
        <f t="shared" si="140"/>
        <v>No</v>
      </c>
      <c r="AS173" s="177" t="s">
        <v>65</v>
      </c>
      <c r="AT173" s="177" t="s">
        <v>65</v>
      </c>
      <c r="AU173" s="177" t="s">
        <v>65</v>
      </c>
      <c r="AV173" s="177" t="s">
        <v>65</v>
      </c>
      <c r="AW173" s="177" t="s">
        <v>65</v>
      </c>
      <c r="AX173" s="159" t="str">
        <f>IF(api_version=2,"Yes","No")</f>
        <v>Yes</v>
      </c>
      <c r="AY173" s="160" t="s">
        <v>65</v>
      </c>
      <c r="AZ173" s="177" t="s">
        <v>65</v>
      </c>
      <c r="BA173" s="177" t="s">
        <v>65</v>
      </c>
      <c r="BB173" s="177" t="s">
        <v>65</v>
      </c>
      <c r="BC173" s="159" t="s">
        <v>65</v>
      </c>
      <c r="BD173" s="177" t="s">
        <v>65</v>
      </c>
      <c r="BE173" s="177" t="s">
        <v>65</v>
      </c>
      <c r="BF173" s="177" t="s">
        <v>65</v>
      </c>
      <c r="BG173" s="177" t="s">
        <v>65</v>
      </c>
      <c r="BH173" s="177" t="s">
        <v>65</v>
      </c>
    </row>
    <row r="174" spans="1:60" ht="15.6" thickTop="1" thickBot="1" x14ac:dyDescent="0.35">
      <c r="A174" s="373"/>
      <c r="B174" s="323">
        <f>ROW()</f>
        <v>174</v>
      </c>
      <c r="C174" s="323">
        <f>COUNTIFS(D$6:D174,D174)</f>
        <v>2</v>
      </c>
      <c r="D174" s="152" t="str">
        <f>IF(api_version=2,"nationality","-")</f>
        <v>nationality</v>
      </c>
      <c r="F174" s="177" t="s">
        <v>65</v>
      </c>
      <c r="G174" s="177" t="s">
        <v>65</v>
      </c>
      <c r="H174" s="177" t="s">
        <v>65</v>
      </c>
      <c r="I174" s="177" t="s">
        <v>65</v>
      </c>
      <c r="J174" s="159" t="s">
        <v>65</v>
      </c>
      <c r="K174" s="160" t="s">
        <v>65</v>
      </c>
      <c r="L174" s="177" t="s">
        <v>65</v>
      </c>
      <c r="M174" s="159" t="s">
        <v>65</v>
      </c>
      <c r="N174" s="160" t="s">
        <v>65</v>
      </c>
      <c r="O174" s="177" t="s">
        <v>65</v>
      </c>
      <c r="P174" s="161" t="s">
        <v>65</v>
      </c>
      <c r="Q174" s="161" t="s">
        <v>65</v>
      </c>
      <c r="R174" s="161" t="s">
        <v>65</v>
      </c>
      <c r="S174" s="159" t="s">
        <v>65</v>
      </c>
      <c r="T174" s="160" t="s">
        <v>65</v>
      </c>
      <c r="U174" s="159" t="s">
        <v>65</v>
      </c>
      <c r="V174" s="160" t="s">
        <v>65</v>
      </c>
      <c r="W174" s="177" t="s">
        <v>65</v>
      </c>
      <c r="X174" s="177" t="s">
        <v>65</v>
      </c>
      <c r="Y174" s="177" t="s">
        <v>65</v>
      </c>
      <c r="Z174" s="177" t="s">
        <v>65</v>
      </c>
      <c r="AA174" s="177" t="str">
        <f t="shared" si="146"/>
        <v>No</v>
      </c>
      <c r="AB174" s="177" t="s">
        <v>65</v>
      </c>
      <c r="AC174" s="177" t="s">
        <v>65</v>
      </c>
      <c r="AD174" s="177" t="s">
        <v>65</v>
      </c>
      <c r="AE174" s="177" t="s">
        <v>65</v>
      </c>
      <c r="AF174" s="177" t="s">
        <v>65</v>
      </c>
      <c r="AG174" s="177" t="s">
        <v>65</v>
      </c>
      <c r="AH174" s="177" t="str">
        <f t="shared" si="143"/>
        <v>No</v>
      </c>
      <c r="AI174" s="177" t="s">
        <v>65</v>
      </c>
      <c r="AJ174" s="177" t="s">
        <v>65</v>
      </c>
      <c r="AK174" s="177" t="s">
        <v>65</v>
      </c>
      <c r="AL174" s="177" t="str">
        <f t="shared" si="144"/>
        <v>No</v>
      </c>
      <c r="AM174" s="177" t="s">
        <v>64</v>
      </c>
      <c r="AN174" s="177" t="str">
        <f t="shared" si="145"/>
        <v>No</v>
      </c>
      <c r="AO174" s="177" t="s">
        <v>65</v>
      </c>
      <c r="AP174" s="177" t="str">
        <f t="shared" si="141"/>
        <v>No</v>
      </c>
      <c r="AQ174" s="177" t="s">
        <v>65</v>
      </c>
      <c r="AR174" s="177" t="str">
        <f t="shared" si="140"/>
        <v>No</v>
      </c>
      <c r="AS174" s="177" t="s">
        <v>65</v>
      </c>
      <c r="AT174" s="177" t="s">
        <v>65</v>
      </c>
      <c r="AU174" s="177" t="s">
        <v>65</v>
      </c>
      <c r="AV174" s="177" t="s">
        <v>65</v>
      </c>
      <c r="AW174" s="177" t="s">
        <v>65</v>
      </c>
      <c r="AX174" s="159" t="s">
        <v>65</v>
      </c>
      <c r="AY174" s="160" t="s">
        <v>65</v>
      </c>
      <c r="AZ174" s="177" t="s">
        <v>65</v>
      </c>
      <c r="BA174" s="177" t="s">
        <v>65</v>
      </c>
      <c r="BB174" s="177" t="s">
        <v>65</v>
      </c>
      <c r="BC174" s="159" t="s">
        <v>65</v>
      </c>
      <c r="BD174" s="177" t="s">
        <v>65</v>
      </c>
      <c r="BE174" s="177" t="s">
        <v>65</v>
      </c>
      <c r="BF174" s="177" t="s">
        <v>65</v>
      </c>
      <c r="BG174" s="177" t="s">
        <v>65</v>
      </c>
      <c r="BH174" s="177" t="s">
        <v>65</v>
      </c>
    </row>
    <row r="175" spans="1:60" ht="15.6" thickTop="1" thickBot="1" x14ac:dyDescent="0.35">
      <c r="A175" s="373"/>
      <c r="B175" s="323">
        <f>ROW()</f>
        <v>175</v>
      </c>
      <c r="C175" s="323">
        <f>COUNTIFS(D$6:D175,D175)</f>
        <v>2</v>
      </c>
      <c r="D175" s="152" t="str">
        <f>IF(api_version=2,"countryOfResidence","-")</f>
        <v>countryOfResidence</v>
      </c>
      <c r="F175" s="177" t="s">
        <v>65</v>
      </c>
      <c r="G175" s="177" t="s">
        <v>65</v>
      </c>
      <c r="H175" s="177" t="s">
        <v>65</v>
      </c>
      <c r="I175" s="177" t="s">
        <v>65</v>
      </c>
      <c r="J175" s="159" t="s">
        <v>65</v>
      </c>
      <c r="K175" s="160" t="s">
        <v>65</v>
      </c>
      <c r="L175" s="177" t="s">
        <v>65</v>
      </c>
      <c r="M175" s="159" t="s">
        <v>65</v>
      </c>
      <c r="N175" s="160" t="s">
        <v>65</v>
      </c>
      <c r="O175" s="177" t="s">
        <v>65</v>
      </c>
      <c r="P175" s="161" t="s">
        <v>65</v>
      </c>
      <c r="Q175" s="161" t="s">
        <v>65</v>
      </c>
      <c r="R175" s="161" t="s">
        <v>65</v>
      </c>
      <c r="S175" s="159" t="s">
        <v>65</v>
      </c>
      <c r="T175" s="160" t="s">
        <v>65</v>
      </c>
      <c r="U175" s="159" t="s">
        <v>65</v>
      </c>
      <c r="V175" s="160" t="s">
        <v>65</v>
      </c>
      <c r="W175" s="177" t="s">
        <v>65</v>
      </c>
      <c r="X175" s="177" t="s">
        <v>65</v>
      </c>
      <c r="Y175" s="177" t="s">
        <v>65</v>
      </c>
      <c r="Z175" s="177" t="s">
        <v>65</v>
      </c>
      <c r="AA175" s="177" t="str">
        <f t="shared" si="146"/>
        <v>No</v>
      </c>
      <c r="AB175" s="177" t="s">
        <v>65</v>
      </c>
      <c r="AC175" s="177" t="s">
        <v>65</v>
      </c>
      <c r="AD175" s="177" t="s">
        <v>65</v>
      </c>
      <c r="AE175" s="177" t="s">
        <v>65</v>
      </c>
      <c r="AF175" s="177" t="s">
        <v>65</v>
      </c>
      <c r="AG175" s="177" t="s">
        <v>65</v>
      </c>
      <c r="AH175" s="177" t="str">
        <f t="shared" si="143"/>
        <v>No</v>
      </c>
      <c r="AI175" s="177" t="s">
        <v>65</v>
      </c>
      <c r="AJ175" s="177" t="s">
        <v>65</v>
      </c>
      <c r="AK175" s="177" t="s">
        <v>65</v>
      </c>
      <c r="AL175" s="177" t="str">
        <f t="shared" si="144"/>
        <v>No</v>
      </c>
      <c r="AM175" s="177" t="s">
        <v>65</v>
      </c>
      <c r="AN175" s="177" t="str">
        <f t="shared" si="145"/>
        <v>No</v>
      </c>
      <c r="AO175" s="177" t="s">
        <v>65</v>
      </c>
      <c r="AP175" s="177" t="str">
        <f t="shared" si="141"/>
        <v>No</v>
      </c>
      <c r="AQ175" s="177" t="s">
        <v>65</v>
      </c>
      <c r="AR175" s="177" t="str">
        <f t="shared" si="140"/>
        <v>No</v>
      </c>
      <c r="AS175" s="177" t="s">
        <v>65</v>
      </c>
      <c r="AT175" s="177" t="s">
        <v>65</v>
      </c>
      <c r="AU175" s="177" t="s">
        <v>65</v>
      </c>
      <c r="AV175" s="177" t="s">
        <v>65</v>
      </c>
      <c r="AW175" s="177" t="s">
        <v>65</v>
      </c>
      <c r="AX175" s="159" t="s">
        <v>65</v>
      </c>
      <c r="AY175" s="160" t="s">
        <v>65</v>
      </c>
      <c r="AZ175" s="177" t="s">
        <v>65</v>
      </c>
      <c r="BA175" s="177" t="s">
        <v>65</v>
      </c>
      <c r="BB175" s="177" t="s">
        <v>65</v>
      </c>
      <c r="BC175" s="159" t="s">
        <v>65</v>
      </c>
      <c r="BD175" s="177" t="s">
        <v>65</v>
      </c>
      <c r="BE175" s="177" t="s">
        <v>65</v>
      </c>
      <c r="BF175" s="177" t="s">
        <v>65</v>
      </c>
      <c r="BG175" s="177" t="s">
        <v>65</v>
      </c>
      <c r="BH175" s="177" t="s">
        <v>65</v>
      </c>
    </row>
    <row r="176" spans="1:60" ht="15.6" thickTop="1" thickBot="1" x14ac:dyDescent="0.35">
      <c r="A176" s="373"/>
      <c r="B176" s="323">
        <f>ROW()</f>
        <v>176</v>
      </c>
      <c r="C176" s="323">
        <f>COUNTIFS(D$6:D176,D176)</f>
        <v>2</v>
      </c>
      <c r="D176" s="152" t="str">
        <f>IF(api_version=2,"directorType","-")</f>
        <v>directorType</v>
      </c>
      <c r="F176" s="177" t="s">
        <v>65</v>
      </c>
      <c r="G176" s="159" t="str">
        <f>IF(api_version=2,"Yes","No")</f>
        <v>Yes</v>
      </c>
      <c r="H176" s="177" t="s">
        <v>65</v>
      </c>
      <c r="I176" s="206" t="s">
        <v>64</v>
      </c>
      <c r="J176" s="159" t="s">
        <v>64</v>
      </c>
      <c r="K176" s="160" t="s">
        <v>65</v>
      </c>
      <c r="L176" s="177" t="s">
        <v>65</v>
      </c>
      <c r="M176" s="166" t="s">
        <v>670</v>
      </c>
      <c r="N176" s="160" t="str">
        <f>IF(api_version=2,"Yes","No")</f>
        <v>Yes</v>
      </c>
      <c r="O176" s="177" t="s">
        <v>64</v>
      </c>
      <c r="P176" s="161" t="s">
        <v>64</v>
      </c>
      <c r="Q176" s="161" t="s">
        <v>64</v>
      </c>
      <c r="R176" s="161" t="s">
        <v>64</v>
      </c>
      <c r="S176" s="159" t="s">
        <v>65</v>
      </c>
      <c r="T176" s="160" t="s">
        <v>65</v>
      </c>
      <c r="U176" s="159" t="str">
        <f>IF(api_version=2,"No","No")</f>
        <v>No</v>
      </c>
      <c r="V176" s="160" t="s">
        <v>65</v>
      </c>
      <c r="W176" s="177" t="s">
        <v>65</v>
      </c>
      <c r="X176" s="177" t="s">
        <v>65</v>
      </c>
      <c r="Y176" s="177" t="s">
        <v>65</v>
      </c>
      <c r="Z176" s="177" t="s">
        <v>65</v>
      </c>
      <c r="AA176" s="177" t="str">
        <f t="shared" si="146"/>
        <v>No</v>
      </c>
      <c r="AB176" s="177" t="s">
        <v>65</v>
      </c>
      <c r="AC176" s="177" t="s">
        <v>65</v>
      </c>
      <c r="AD176" s="177" t="s">
        <v>65</v>
      </c>
      <c r="AE176" s="177" t="s">
        <v>65</v>
      </c>
      <c r="AF176" s="177" t="s">
        <v>65</v>
      </c>
      <c r="AG176" s="177" t="s">
        <v>65</v>
      </c>
      <c r="AH176" s="177" t="str">
        <f t="shared" si="143"/>
        <v>No</v>
      </c>
      <c r="AI176" s="166" t="s">
        <v>670</v>
      </c>
      <c r="AJ176" s="166" t="s">
        <v>670</v>
      </c>
      <c r="AK176" s="177" t="s">
        <v>65</v>
      </c>
      <c r="AL176" s="177" t="str">
        <f t="shared" si="144"/>
        <v>No</v>
      </c>
      <c r="AM176" s="177" t="s">
        <v>64</v>
      </c>
      <c r="AN176" s="159" t="str">
        <f>IF(api_version=1,"No","Yes")</f>
        <v>Yes</v>
      </c>
      <c r="AO176" s="177" t="s">
        <v>65</v>
      </c>
      <c r="AP176" s="177" t="str">
        <f t="shared" si="141"/>
        <v>No*</v>
      </c>
      <c r="AQ176" s="177" t="s">
        <v>65</v>
      </c>
      <c r="AR176" s="177" t="str">
        <f t="shared" si="140"/>
        <v>No</v>
      </c>
      <c r="AS176" s="177" t="s">
        <v>65</v>
      </c>
      <c r="AT176" s="177" t="s">
        <v>65</v>
      </c>
      <c r="AU176" s="177" t="s">
        <v>65</v>
      </c>
      <c r="AV176" s="177" t="s">
        <v>65</v>
      </c>
      <c r="AW176" s="177" t="s">
        <v>65</v>
      </c>
      <c r="AX176" s="159" t="str">
        <f>IF(api_version=2,"Yes","No")</f>
        <v>Yes</v>
      </c>
      <c r="AY176" s="160" t="s">
        <v>65</v>
      </c>
      <c r="AZ176" s="177" t="s">
        <v>65</v>
      </c>
      <c r="BA176" s="177" t="s">
        <v>65</v>
      </c>
      <c r="BB176" s="177" t="s">
        <v>65</v>
      </c>
      <c r="BC176" s="159" t="s">
        <v>65</v>
      </c>
      <c r="BD176" s="177" t="s">
        <v>65</v>
      </c>
      <c r="BE176" s="177" t="s">
        <v>65</v>
      </c>
      <c r="BF176" s="177" t="s">
        <v>65</v>
      </c>
      <c r="BG176" s="177" t="s">
        <v>65</v>
      </c>
      <c r="BH176" s="177" t="s">
        <v>65</v>
      </c>
    </row>
    <row r="177" spans="1:60" ht="15.6" thickTop="1" thickBot="1" x14ac:dyDescent="0.35">
      <c r="A177" s="373"/>
      <c r="B177" s="323">
        <f>ROW()</f>
        <v>177</v>
      </c>
      <c r="C177" s="323">
        <f>COUNTIFS(D$6:D177,D177)</f>
        <v>2</v>
      </c>
      <c r="D177" s="152" t="str">
        <f>IF(api_version=2,"hasNegativeInfo","-")</f>
        <v>hasNegativeInfo</v>
      </c>
      <c r="F177" s="177" t="s">
        <v>65</v>
      </c>
      <c r="G177" s="177" t="s">
        <v>65</v>
      </c>
      <c r="H177" s="177" t="s">
        <v>65</v>
      </c>
      <c r="I177" s="177" t="s">
        <v>65</v>
      </c>
      <c r="J177" s="159" t="s">
        <v>65</v>
      </c>
      <c r="K177" s="160" t="s">
        <v>65</v>
      </c>
      <c r="L177" s="177" t="s">
        <v>65</v>
      </c>
      <c r="M177" s="159" t="s">
        <v>65</v>
      </c>
      <c r="N177" s="160" t="s">
        <v>65</v>
      </c>
      <c r="O177" s="177" t="s">
        <v>65</v>
      </c>
      <c r="P177" s="161" t="s">
        <v>65</v>
      </c>
      <c r="Q177" s="161" t="s">
        <v>65</v>
      </c>
      <c r="R177" s="161" t="s">
        <v>65</v>
      </c>
      <c r="S177" s="159" t="s">
        <v>65</v>
      </c>
      <c r="T177" s="160" t="s">
        <v>65</v>
      </c>
      <c r="U177" s="159" t="s">
        <v>65</v>
      </c>
      <c r="V177" s="160" t="s">
        <v>65</v>
      </c>
      <c r="W177" s="177" t="s">
        <v>65</v>
      </c>
      <c r="X177" s="177" t="s">
        <v>65</v>
      </c>
      <c r="Y177" s="177" t="s">
        <v>65</v>
      </c>
      <c r="Z177" s="177" t="s">
        <v>65</v>
      </c>
      <c r="AA177" s="177" t="str">
        <f t="shared" si="146"/>
        <v>No</v>
      </c>
      <c r="AB177" s="177" t="s">
        <v>65</v>
      </c>
      <c r="AC177" s="177" t="s">
        <v>65</v>
      </c>
      <c r="AD177" s="177" t="s">
        <v>65</v>
      </c>
      <c r="AE177" s="177" t="s">
        <v>65</v>
      </c>
      <c r="AF177" s="177" t="s">
        <v>65</v>
      </c>
      <c r="AG177" s="177" t="s">
        <v>65</v>
      </c>
      <c r="AH177" s="177" t="str">
        <f t="shared" si="143"/>
        <v>No</v>
      </c>
      <c r="AI177" s="177" t="s">
        <v>65</v>
      </c>
      <c r="AJ177" s="177" t="s">
        <v>65</v>
      </c>
      <c r="AK177" s="177" t="s">
        <v>65</v>
      </c>
      <c r="AL177" s="177" t="str">
        <f>AK177</f>
        <v>No</v>
      </c>
      <c r="AM177" s="177" t="s">
        <v>65</v>
      </c>
      <c r="AN177" s="177" t="str">
        <f t="shared" ref="AN177" si="147">IF(api_version=2,"No","No")</f>
        <v>No</v>
      </c>
      <c r="AO177" s="177" t="s">
        <v>65</v>
      </c>
      <c r="AP177" s="177" t="str">
        <f t="shared" si="141"/>
        <v>No</v>
      </c>
      <c r="AQ177" s="177" t="s">
        <v>65</v>
      </c>
      <c r="AR177" s="177" t="str">
        <f t="shared" si="140"/>
        <v>No</v>
      </c>
      <c r="AS177" s="177" t="s">
        <v>65</v>
      </c>
      <c r="AT177" s="177" t="s">
        <v>65</v>
      </c>
      <c r="AU177" s="177" t="s">
        <v>65</v>
      </c>
      <c r="AV177" s="177" t="s">
        <v>65</v>
      </c>
      <c r="AW177" s="177" t="s">
        <v>65</v>
      </c>
      <c r="AX177" s="159" t="str">
        <f>IF(api_version=2,"Yes","No")</f>
        <v>Yes</v>
      </c>
      <c r="AY177" s="160" t="s">
        <v>65</v>
      </c>
      <c r="AZ177" s="177" t="s">
        <v>65</v>
      </c>
      <c r="BA177" s="177" t="s">
        <v>65</v>
      </c>
      <c r="BB177" s="177" t="s">
        <v>65</v>
      </c>
      <c r="BC177" s="159" t="s">
        <v>65</v>
      </c>
      <c r="BD177" s="177" t="s">
        <v>65</v>
      </c>
      <c r="BE177" s="177" t="s">
        <v>65</v>
      </c>
      <c r="BF177" s="177" t="s">
        <v>65</v>
      </c>
      <c r="BG177" s="177" t="s">
        <v>65</v>
      </c>
      <c r="BH177" s="177" t="s">
        <v>65</v>
      </c>
    </row>
    <row r="178" spans="1:60" ht="15.6" thickTop="1" thickBot="1" x14ac:dyDescent="0.35">
      <c r="A178" s="373"/>
      <c r="B178" s="323">
        <f>ROW()</f>
        <v>178</v>
      </c>
      <c r="C178" s="323">
        <f>COUNTIFS(D$6:D178,D178)</f>
        <v>2</v>
      </c>
      <c r="D178" s="152" t="str">
        <f>IF(api_version=2,"dateOfBirth","DateOfBirth")</f>
        <v>dateOfBirth</v>
      </c>
      <c r="F178" s="177" t="s">
        <v>64</v>
      </c>
      <c r="G178" s="177" t="s">
        <v>64</v>
      </c>
      <c r="H178" s="177" t="s">
        <v>65</v>
      </c>
      <c r="I178" s="177" t="s">
        <v>64</v>
      </c>
      <c r="J178" s="159" t="s">
        <v>64</v>
      </c>
      <c r="K178" s="160" t="s">
        <v>65</v>
      </c>
      <c r="L178" s="177" t="s">
        <v>65</v>
      </c>
      <c r="M178" s="159" t="s">
        <v>65</v>
      </c>
      <c r="N178" s="160" t="str">
        <f>IF(api_version=2,"Yes","No")</f>
        <v>Yes</v>
      </c>
      <c r="O178" s="177" t="s">
        <v>65</v>
      </c>
      <c r="P178" s="161" t="s">
        <v>64</v>
      </c>
      <c r="Q178" s="161" t="s">
        <v>64</v>
      </c>
      <c r="R178" s="161" t="s">
        <v>64</v>
      </c>
      <c r="S178" s="159" t="s">
        <v>65</v>
      </c>
      <c r="T178" s="160" t="s">
        <v>65</v>
      </c>
      <c r="U178" s="159" t="s">
        <v>65</v>
      </c>
      <c r="V178" s="160" t="s">
        <v>65</v>
      </c>
      <c r="W178" s="177" t="s">
        <v>64</v>
      </c>
      <c r="X178" s="177" t="s">
        <v>65</v>
      </c>
      <c r="Y178" s="177" t="s">
        <v>65</v>
      </c>
      <c r="Z178" s="177" t="s">
        <v>65</v>
      </c>
      <c r="AA178" s="177" t="str">
        <f t="shared" si="146"/>
        <v>No</v>
      </c>
      <c r="AB178" s="177" t="s">
        <v>65</v>
      </c>
      <c r="AC178" s="177" t="s">
        <v>65</v>
      </c>
      <c r="AD178" s="177" t="s">
        <v>65</v>
      </c>
      <c r="AE178" s="177" t="s">
        <v>65</v>
      </c>
      <c r="AF178" s="177" t="s">
        <v>65</v>
      </c>
      <c r="AG178" s="177" t="s">
        <v>65</v>
      </c>
      <c r="AH178" s="177" t="s">
        <v>64</v>
      </c>
      <c r="AI178" s="177" t="s">
        <v>65</v>
      </c>
      <c r="AJ178" s="177" t="s">
        <v>65</v>
      </c>
      <c r="AK178" s="177" t="s">
        <v>65</v>
      </c>
      <c r="AL178" s="177" t="str">
        <f>AK178</f>
        <v>No</v>
      </c>
      <c r="AM178" s="177" t="s">
        <v>64</v>
      </c>
      <c r="AN178" s="177" t="s">
        <v>65</v>
      </c>
      <c r="AO178" s="177" t="s">
        <v>65</v>
      </c>
      <c r="AP178" s="177" t="str">
        <f t="shared" si="141"/>
        <v>No</v>
      </c>
      <c r="AQ178" s="177" t="s">
        <v>65</v>
      </c>
      <c r="AR178" s="177" t="str">
        <f t="shared" si="140"/>
        <v>No</v>
      </c>
      <c r="AS178" s="177" t="s">
        <v>65</v>
      </c>
      <c r="AT178" s="177" t="s">
        <v>65</v>
      </c>
      <c r="AU178" s="177" t="s">
        <v>65</v>
      </c>
      <c r="AV178" s="177" t="s">
        <v>65</v>
      </c>
      <c r="AW178" s="177" t="s">
        <v>65</v>
      </c>
      <c r="AX178" s="159" t="str">
        <f>IF(api_version=2,"Yes","No")</f>
        <v>Yes</v>
      </c>
      <c r="AY178" s="160" t="s">
        <v>65</v>
      </c>
      <c r="AZ178" s="177" t="s">
        <v>65</v>
      </c>
      <c r="BA178" s="177" t="s">
        <v>65</v>
      </c>
      <c r="BB178" s="177" t="s">
        <v>65</v>
      </c>
      <c r="BC178" s="159" t="s">
        <v>65</v>
      </c>
      <c r="BD178" s="177" t="s">
        <v>65</v>
      </c>
      <c r="BE178" s="177" t="s">
        <v>65</v>
      </c>
      <c r="BF178" s="177" t="s">
        <v>65</v>
      </c>
      <c r="BG178" s="177" t="s">
        <v>65</v>
      </c>
      <c r="BH178" s="177" t="s">
        <v>65</v>
      </c>
    </row>
    <row r="179" spans="1:60" ht="15.6" thickTop="1" thickBot="1" x14ac:dyDescent="0.35">
      <c r="A179" s="373"/>
      <c r="B179" s="323">
        <f>ROW()</f>
        <v>179</v>
      </c>
      <c r="C179" s="323">
        <f>COUNTIFS(D$6:D179,D179)</f>
        <v>2</v>
      </c>
      <c r="D179" s="152" t="str">
        <f>IF(api_version=2,"signingAuthority (boolean)","-")</f>
        <v>signingAuthority (boolean)</v>
      </c>
      <c r="F179" s="177" t="s">
        <v>64</v>
      </c>
      <c r="G179" s="177" t="s">
        <v>64</v>
      </c>
      <c r="H179" s="177" t="s">
        <v>65</v>
      </c>
      <c r="I179" s="177" t="s">
        <v>65</v>
      </c>
      <c r="J179" s="159" t="s">
        <v>64</v>
      </c>
      <c r="K179" s="160" t="s">
        <v>65</v>
      </c>
      <c r="L179" s="177" t="s">
        <v>65</v>
      </c>
      <c r="M179" s="159" t="s">
        <v>64</v>
      </c>
      <c r="N179" s="164" t="s">
        <v>669</v>
      </c>
      <c r="O179" s="177" t="s">
        <v>64</v>
      </c>
      <c r="P179" s="161" t="s">
        <v>65</v>
      </c>
      <c r="Q179" s="161" t="s">
        <v>65</v>
      </c>
      <c r="R179" s="161" t="s">
        <v>65</v>
      </c>
      <c r="S179" s="159" t="s">
        <v>64</v>
      </c>
      <c r="T179" s="160" t="s">
        <v>65</v>
      </c>
      <c r="U179" s="159" t="s">
        <v>65</v>
      </c>
      <c r="V179" s="160" t="s">
        <v>65</v>
      </c>
      <c r="W179" s="177" t="s">
        <v>64</v>
      </c>
      <c r="X179" s="177" t="s">
        <v>65</v>
      </c>
      <c r="Y179" s="177" t="s">
        <v>64</v>
      </c>
      <c r="Z179" s="177" t="s">
        <v>65</v>
      </c>
      <c r="AA179" s="177" t="str">
        <f t="shared" si="146"/>
        <v>No</v>
      </c>
      <c r="AB179" s="177" t="s">
        <v>65</v>
      </c>
      <c r="AC179" s="177" t="s">
        <v>65</v>
      </c>
      <c r="AD179" s="177" t="s">
        <v>65</v>
      </c>
      <c r="AE179" s="177" t="s">
        <v>65</v>
      </c>
      <c r="AF179" s="177" t="s">
        <v>65</v>
      </c>
      <c r="AG179" s="177" t="s">
        <v>65</v>
      </c>
      <c r="AH179" s="177" t="s">
        <v>64</v>
      </c>
      <c r="AI179" s="177" t="s">
        <v>64</v>
      </c>
      <c r="AJ179" s="177" t="s">
        <v>64</v>
      </c>
      <c r="AK179" s="177" t="s">
        <v>65</v>
      </c>
      <c r="AL179" s="177" t="str">
        <f t="shared" si="144"/>
        <v>No</v>
      </c>
      <c r="AM179" s="177" t="s">
        <v>64</v>
      </c>
      <c r="AN179" s="177" t="s">
        <v>64</v>
      </c>
      <c r="AO179" s="177" t="s">
        <v>65</v>
      </c>
      <c r="AP179" s="177" t="str">
        <f t="shared" si="141"/>
        <v>Yes</v>
      </c>
      <c r="AQ179" s="177" t="s">
        <v>65</v>
      </c>
      <c r="AR179" s="177" t="str">
        <f t="shared" si="140"/>
        <v>No</v>
      </c>
      <c r="AS179" s="177" t="s">
        <v>65</v>
      </c>
      <c r="AT179" s="177" t="s">
        <v>65</v>
      </c>
      <c r="AU179" s="177" t="s">
        <v>65</v>
      </c>
      <c r="AV179" s="177" t="s">
        <v>65</v>
      </c>
      <c r="AW179" s="177" t="s">
        <v>64</v>
      </c>
      <c r="AX179" s="159" t="s">
        <v>64</v>
      </c>
      <c r="AY179" s="160" t="s">
        <v>65</v>
      </c>
      <c r="AZ179" s="177" t="s">
        <v>65</v>
      </c>
      <c r="BA179" s="177" t="s">
        <v>65</v>
      </c>
      <c r="BB179" s="177" t="s">
        <v>65</v>
      </c>
      <c r="BC179" s="159" t="s">
        <v>65</v>
      </c>
      <c r="BD179" s="177" t="s">
        <v>65</v>
      </c>
      <c r="BE179" s="177" t="s">
        <v>65</v>
      </c>
      <c r="BF179" s="177" t="s">
        <v>65</v>
      </c>
      <c r="BG179" s="177" t="s">
        <v>65</v>
      </c>
      <c r="BH179" s="177" t="s">
        <v>65</v>
      </c>
    </row>
    <row r="180" spans="1:60" ht="15" thickTop="1" x14ac:dyDescent="0.3">
      <c r="A180" s="373"/>
      <c r="B180" s="323">
        <f>ROW()</f>
        <v>180</v>
      </c>
      <c r="C180" s="323">
        <f>COUNTIFS(D$6:D180,D180)</f>
        <v>2</v>
      </c>
      <c r="D180" s="154" t="str">
        <f>IF(api_version=2,"positions[*].positionName","Position")</f>
        <v>positions[*].positionName</v>
      </c>
      <c r="F180" s="177" t="s">
        <v>65</v>
      </c>
      <c r="G180" s="177" t="s">
        <v>65</v>
      </c>
      <c r="H180" s="177" t="s">
        <v>65</v>
      </c>
      <c r="I180" s="177" t="s">
        <v>64</v>
      </c>
      <c r="J180" s="159" t="s">
        <v>64</v>
      </c>
      <c r="K180" s="160" t="s">
        <v>65</v>
      </c>
      <c r="L180" s="177" t="s">
        <v>65</v>
      </c>
      <c r="M180" s="159" t="s">
        <v>65</v>
      </c>
      <c r="N180" s="160" t="s">
        <v>65</v>
      </c>
      <c r="O180" s="177" t="s">
        <v>65</v>
      </c>
      <c r="P180" s="161" t="s">
        <v>64</v>
      </c>
      <c r="Q180" s="161" t="s">
        <v>64</v>
      </c>
      <c r="R180" s="161" t="s">
        <v>64</v>
      </c>
      <c r="S180" s="159" t="s">
        <v>65</v>
      </c>
      <c r="T180" s="160" t="s">
        <v>65</v>
      </c>
      <c r="U180" s="159" t="s">
        <v>65</v>
      </c>
      <c r="V180" s="160" t="s">
        <v>65</v>
      </c>
      <c r="W180" s="177" t="s">
        <v>64</v>
      </c>
      <c r="X180" s="177" t="s">
        <v>65</v>
      </c>
      <c r="Y180" s="177" t="s">
        <v>65</v>
      </c>
      <c r="Z180" s="177" t="s">
        <v>65</v>
      </c>
      <c r="AA180" s="177" t="str">
        <f t="shared" si="146"/>
        <v>No</v>
      </c>
      <c r="AB180" s="177" t="s">
        <v>65</v>
      </c>
      <c r="AC180" s="177" t="s">
        <v>65</v>
      </c>
      <c r="AD180" s="177" t="s">
        <v>65</v>
      </c>
      <c r="AE180" s="177" t="s">
        <v>65</v>
      </c>
      <c r="AF180" s="177" t="s">
        <v>65</v>
      </c>
      <c r="AG180" s="177" t="s">
        <v>65</v>
      </c>
      <c r="AH180" s="177" t="str">
        <f t="shared" ref="AH180:AJ180" si="148">IF(api_version=2,"No","No")</f>
        <v>No</v>
      </c>
      <c r="AI180" s="177" t="str">
        <f t="shared" si="148"/>
        <v>No</v>
      </c>
      <c r="AJ180" s="177" t="str">
        <f t="shared" si="148"/>
        <v>No</v>
      </c>
      <c r="AK180" s="177" t="s">
        <v>65</v>
      </c>
      <c r="AL180" s="177" t="str">
        <f>AK180</f>
        <v>No</v>
      </c>
      <c r="AM180" s="177" t="s">
        <v>64</v>
      </c>
      <c r="AN180" s="159" t="str">
        <f>IF(api_version=1,"No","No")</f>
        <v>No</v>
      </c>
      <c r="AO180" s="177" t="s">
        <v>65</v>
      </c>
      <c r="AP180" s="177" t="str">
        <f t="shared" si="141"/>
        <v>No</v>
      </c>
      <c r="AQ180" s="177" t="s">
        <v>65</v>
      </c>
      <c r="AR180" s="177" t="str">
        <f t="shared" si="140"/>
        <v>No</v>
      </c>
      <c r="AS180" s="177" t="s">
        <v>65</v>
      </c>
      <c r="AT180" s="177" t="s">
        <v>65</v>
      </c>
      <c r="AU180" s="177" t="s">
        <v>65</v>
      </c>
      <c r="AV180" s="177" t="s">
        <v>65</v>
      </c>
      <c r="AW180" s="177" t="str">
        <f>IF(api_version=2,"No","No")</f>
        <v>No</v>
      </c>
      <c r="AX180" s="159" t="s">
        <v>65</v>
      </c>
      <c r="AY180" s="160" t="s">
        <v>65</v>
      </c>
      <c r="AZ180" s="177" t="s">
        <v>65</v>
      </c>
      <c r="BA180" s="177" t="s">
        <v>65</v>
      </c>
      <c r="BB180" s="177" t="s">
        <v>65</v>
      </c>
      <c r="BC180" s="159" t="s">
        <v>65</v>
      </c>
      <c r="BD180" s="177" t="s">
        <v>65</v>
      </c>
      <c r="BE180" s="177" t="s">
        <v>65</v>
      </c>
      <c r="BF180" s="177" t="s">
        <v>65</v>
      </c>
      <c r="BG180" s="177" t="s">
        <v>65</v>
      </c>
      <c r="BH180" s="177" t="s">
        <v>65</v>
      </c>
    </row>
    <row r="181" spans="1:60" ht="14.4" x14ac:dyDescent="0.3">
      <c r="A181" s="373"/>
      <c r="B181" s="323">
        <f>ROW()</f>
        <v>181</v>
      </c>
      <c r="C181" s="323">
        <f>COUNTIFS(D$6:D181,D181)</f>
        <v>2</v>
      </c>
      <c r="D181" s="144" t="str">
        <f>IF(api_version=2,"positions[*].providerCode","-")</f>
        <v>positions[*].providerCode</v>
      </c>
      <c r="F181" s="177" t="s">
        <v>64</v>
      </c>
      <c r="G181" s="177" t="s">
        <v>64</v>
      </c>
      <c r="H181" s="177" t="s">
        <v>65</v>
      </c>
      <c r="I181" s="177" t="s">
        <v>65</v>
      </c>
      <c r="J181" s="159" t="s">
        <v>64</v>
      </c>
      <c r="K181" s="160" t="s">
        <v>65</v>
      </c>
      <c r="L181" s="177" t="s">
        <v>65</v>
      </c>
      <c r="M181" s="159" t="s">
        <v>64</v>
      </c>
      <c r="N181" s="160" t="str">
        <f>IF(api_version=2,"Yes","No")</f>
        <v>Yes</v>
      </c>
      <c r="O181" s="177" t="s">
        <v>64</v>
      </c>
      <c r="P181" s="161" t="s">
        <v>64</v>
      </c>
      <c r="Q181" s="161" t="s">
        <v>64</v>
      </c>
      <c r="R181" s="161" t="s">
        <v>64</v>
      </c>
      <c r="S181" s="159" t="s">
        <v>64</v>
      </c>
      <c r="T181" s="160" t="s">
        <v>65</v>
      </c>
      <c r="U181" s="159" t="s">
        <v>65</v>
      </c>
      <c r="V181" s="160" t="s">
        <v>65</v>
      </c>
      <c r="W181" s="177" t="s">
        <v>64</v>
      </c>
      <c r="X181" s="177" t="s">
        <v>65</v>
      </c>
      <c r="Y181" s="177" t="s">
        <v>64</v>
      </c>
      <c r="Z181" s="177" t="s">
        <v>65</v>
      </c>
      <c r="AA181" s="177" t="str">
        <f t="shared" si="146"/>
        <v>No</v>
      </c>
      <c r="AB181" s="177" t="s">
        <v>65</v>
      </c>
      <c r="AC181" s="177" t="s">
        <v>65</v>
      </c>
      <c r="AD181" s="177" t="s">
        <v>65</v>
      </c>
      <c r="AE181" s="177" t="s">
        <v>65</v>
      </c>
      <c r="AF181" s="177" t="s">
        <v>65</v>
      </c>
      <c r="AG181" s="177" t="s">
        <v>65</v>
      </c>
      <c r="AH181" s="177" t="s">
        <v>64</v>
      </c>
      <c r="AI181" s="206" t="s">
        <v>669</v>
      </c>
      <c r="AJ181" s="206" t="s">
        <v>669</v>
      </c>
      <c r="AK181" s="177" t="s">
        <v>65</v>
      </c>
      <c r="AL181" s="177" t="str">
        <f>AK181</f>
        <v>No</v>
      </c>
      <c r="AM181" s="177" t="s">
        <v>64</v>
      </c>
      <c r="AN181" s="177" t="s">
        <v>65</v>
      </c>
      <c r="AO181" s="177" t="s">
        <v>65</v>
      </c>
      <c r="AP181" s="177" t="str">
        <f t="shared" si="141"/>
        <v>Yes*</v>
      </c>
      <c r="AQ181" s="177" t="s">
        <v>65</v>
      </c>
      <c r="AR181" s="177" t="str">
        <f t="shared" si="140"/>
        <v>No</v>
      </c>
      <c r="AS181" s="177" t="s">
        <v>65</v>
      </c>
      <c r="AT181" s="177" t="s">
        <v>65</v>
      </c>
      <c r="AU181" s="177" t="s">
        <v>65</v>
      </c>
      <c r="AV181" s="177" t="s">
        <v>65</v>
      </c>
      <c r="AW181" s="177" t="s">
        <v>64</v>
      </c>
      <c r="AX181" s="159" t="s">
        <v>64</v>
      </c>
      <c r="AY181" s="160" t="s">
        <v>65</v>
      </c>
      <c r="AZ181" s="177" t="s">
        <v>65</v>
      </c>
      <c r="BA181" s="177" t="s">
        <v>65</v>
      </c>
      <c r="BB181" s="177" t="s">
        <v>65</v>
      </c>
      <c r="BC181" s="159" t="s">
        <v>65</v>
      </c>
      <c r="BD181" s="177" t="s">
        <v>65</v>
      </c>
      <c r="BE181" s="177" t="s">
        <v>65</v>
      </c>
      <c r="BF181" s="177" t="s">
        <v>65</v>
      </c>
      <c r="BG181" s="177" t="s">
        <v>65</v>
      </c>
      <c r="BH181" s="177" t="s">
        <v>65</v>
      </c>
    </row>
    <row r="182" spans="1:60" ht="14.4" x14ac:dyDescent="0.3">
      <c r="A182" s="373"/>
      <c r="B182" s="323">
        <f>ROW()</f>
        <v>182</v>
      </c>
      <c r="C182" s="323">
        <f>COUNTIFS(D$6:D182,D182)</f>
        <v>2</v>
      </c>
      <c r="D182" s="144" t="str">
        <f>IF(api_version=2,"positions[*].dateAppointed","Position @AppointmentDate")</f>
        <v>positions[*].dateAppointed</v>
      </c>
      <c r="F182" s="177" t="s">
        <v>65</v>
      </c>
      <c r="G182" s="177" t="str">
        <f>IF(api_ver=2,"Yes","No")</f>
        <v>No</v>
      </c>
      <c r="H182" s="177" t="s">
        <v>65</v>
      </c>
      <c r="I182" s="177" t="s">
        <v>65</v>
      </c>
      <c r="J182" s="159" t="s">
        <v>64</v>
      </c>
      <c r="K182" s="160" t="s">
        <v>65</v>
      </c>
      <c r="L182" s="177" t="s">
        <v>65</v>
      </c>
      <c r="M182" s="159" t="s">
        <v>65</v>
      </c>
      <c r="N182" s="160" t="s">
        <v>65</v>
      </c>
      <c r="O182" s="177" t="s">
        <v>65</v>
      </c>
      <c r="P182" s="161" t="s">
        <v>64</v>
      </c>
      <c r="Q182" s="161" t="s">
        <v>64</v>
      </c>
      <c r="R182" s="161" t="s">
        <v>64</v>
      </c>
      <c r="S182" s="159" t="s">
        <v>65</v>
      </c>
      <c r="T182" s="160" t="s">
        <v>65</v>
      </c>
      <c r="U182" s="159" t="s">
        <v>65</v>
      </c>
      <c r="V182" s="160" t="s">
        <v>65</v>
      </c>
      <c r="W182" s="177" t="s">
        <v>65</v>
      </c>
      <c r="X182" s="177" t="s">
        <v>65</v>
      </c>
      <c r="Y182" s="177" t="s">
        <v>65</v>
      </c>
      <c r="Z182" s="177" t="s">
        <v>65</v>
      </c>
      <c r="AA182" s="177" t="str">
        <f t="shared" si="146"/>
        <v>No</v>
      </c>
      <c r="AB182" s="177" t="s">
        <v>65</v>
      </c>
      <c r="AC182" s="177" t="s">
        <v>65</v>
      </c>
      <c r="AD182" s="177" t="s">
        <v>65</v>
      </c>
      <c r="AE182" s="177" t="s">
        <v>65</v>
      </c>
      <c r="AF182" s="177" t="s">
        <v>65</v>
      </c>
      <c r="AG182" s="177" t="s">
        <v>65</v>
      </c>
      <c r="AH182" s="177" t="str">
        <f t="shared" ref="AH182:AJ183" si="149">IF(api_version=2,"No","No")</f>
        <v>No</v>
      </c>
      <c r="AI182" s="177" t="str">
        <f t="shared" si="149"/>
        <v>No</v>
      </c>
      <c r="AJ182" s="177" t="str">
        <f t="shared" si="149"/>
        <v>No</v>
      </c>
      <c r="AK182" s="177" t="s">
        <v>65</v>
      </c>
      <c r="AL182" s="177" t="str">
        <f>AK182</f>
        <v>No</v>
      </c>
      <c r="AM182" s="177" t="s">
        <v>65</v>
      </c>
      <c r="AN182" s="177" t="str">
        <f t="shared" ref="AN182:AN183" si="150">IF(api_version=2,"No","No")</f>
        <v>No</v>
      </c>
      <c r="AO182" s="177" t="s">
        <v>65</v>
      </c>
      <c r="AP182" s="177" t="str">
        <f t="shared" si="141"/>
        <v>No</v>
      </c>
      <c r="AQ182" s="177" t="s">
        <v>65</v>
      </c>
      <c r="AR182" s="177" t="str">
        <f t="shared" si="140"/>
        <v>No</v>
      </c>
      <c r="AS182" s="177" t="s">
        <v>65</v>
      </c>
      <c r="AT182" s="177" t="s">
        <v>65</v>
      </c>
      <c r="AU182" s="177" t="s">
        <v>65</v>
      </c>
      <c r="AV182" s="177" t="s">
        <v>65</v>
      </c>
      <c r="AW182" s="177" t="s">
        <v>65</v>
      </c>
      <c r="AX182" s="159" t="s">
        <v>65</v>
      </c>
      <c r="AY182" s="160" t="s">
        <v>65</v>
      </c>
      <c r="AZ182" s="177" t="s">
        <v>65</v>
      </c>
      <c r="BA182" s="177" t="s">
        <v>65</v>
      </c>
      <c r="BB182" s="177" t="s">
        <v>65</v>
      </c>
      <c r="BC182" s="159" t="s">
        <v>65</v>
      </c>
      <c r="BD182" s="177" t="s">
        <v>65</v>
      </c>
      <c r="BE182" s="177" t="s">
        <v>65</v>
      </c>
      <c r="BF182" s="177" t="s">
        <v>65</v>
      </c>
      <c r="BG182" s="177" t="s">
        <v>65</v>
      </c>
      <c r="BH182" s="177" t="s">
        <v>65</v>
      </c>
    </row>
    <row r="183" spans="1:60" ht="15" thickBot="1" x14ac:dyDescent="0.35">
      <c r="A183" s="373"/>
      <c r="B183" s="323">
        <f>ROW()</f>
        <v>183</v>
      </c>
      <c r="C183" s="323">
        <f>COUNTIFS(D$6:D183,D183)</f>
        <v>2</v>
      </c>
      <c r="D183" s="124" t="str">
        <f>IF(api_version=2,"positions[*].authority","-")</f>
        <v>positions[*].authority</v>
      </c>
      <c r="F183" s="177" t="s">
        <v>65</v>
      </c>
      <c r="G183" s="177" t="s">
        <v>65</v>
      </c>
      <c r="H183" s="177" t="s">
        <v>65</v>
      </c>
      <c r="I183" s="177" t="s">
        <v>65</v>
      </c>
      <c r="J183" s="159" t="s">
        <v>64</v>
      </c>
      <c r="K183" s="160" t="s">
        <v>65</v>
      </c>
      <c r="L183" s="177" t="s">
        <v>65</v>
      </c>
      <c r="M183" s="166" t="str">
        <f>IF(api_version=2,"Yes*","No")</f>
        <v>Yes*</v>
      </c>
      <c r="N183" s="164" t="s">
        <v>669</v>
      </c>
      <c r="O183" s="177" t="s">
        <v>64</v>
      </c>
      <c r="P183" s="161" t="s">
        <v>65</v>
      </c>
      <c r="Q183" s="161" t="s">
        <v>65</v>
      </c>
      <c r="R183" s="161" t="s">
        <v>65</v>
      </c>
      <c r="S183" s="159" t="s">
        <v>65</v>
      </c>
      <c r="T183" s="160" t="s">
        <v>65</v>
      </c>
      <c r="U183" s="159" t="str">
        <f>IF(api_version=2,"Yes","No")</f>
        <v>Yes</v>
      </c>
      <c r="V183" s="160" t="s">
        <v>65</v>
      </c>
      <c r="W183" s="177" t="s">
        <v>65</v>
      </c>
      <c r="X183" s="177" t="s">
        <v>65</v>
      </c>
      <c r="Y183" s="177" t="s">
        <v>65</v>
      </c>
      <c r="Z183" s="177" t="s">
        <v>65</v>
      </c>
      <c r="AA183" s="177" t="str">
        <f t="shared" si="146"/>
        <v>No</v>
      </c>
      <c r="AB183" s="177" t="s">
        <v>65</v>
      </c>
      <c r="AC183" s="177" t="s">
        <v>65</v>
      </c>
      <c r="AD183" s="177" t="s">
        <v>65</v>
      </c>
      <c r="AE183" s="177" t="s">
        <v>65</v>
      </c>
      <c r="AF183" s="177" t="s">
        <v>65</v>
      </c>
      <c r="AG183" s="177" t="s">
        <v>65</v>
      </c>
      <c r="AH183" s="177" t="str">
        <f t="shared" si="149"/>
        <v>No</v>
      </c>
      <c r="AI183" s="177" t="str">
        <f t="shared" si="149"/>
        <v>No</v>
      </c>
      <c r="AJ183" s="177" t="str">
        <f t="shared" si="149"/>
        <v>No</v>
      </c>
      <c r="AK183" s="177" t="s">
        <v>65</v>
      </c>
      <c r="AL183" s="177" t="str">
        <f>AK183</f>
        <v>No</v>
      </c>
      <c r="AM183" s="177" t="s">
        <v>711</v>
      </c>
      <c r="AN183" s="177" t="str">
        <f t="shared" si="150"/>
        <v>No</v>
      </c>
      <c r="AO183" s="177" t="s">
        <v>65</v>
      </c>
      <c r="AP183" s="177" t="str">
        <f t="shared" si="141"/>
        <v>No</v>
      </c>
      <c r="AQ183" s="177" t="s">
        <v>65</v>
      </c>
      <c r="AR183" s="177" t="str">
        <f t="shared" si="140"/>
        <v>No</v>
      </c>
      <c r="AS183" s="177" t="s">
        <v>65</v>
      </c>
      <c r="AT183" s="177" t="s">
        <v>65</v>
      </c>
      <c r="AU183" s="177" t="s">
        <v>65</v>
      </c>
      <c r="AV183" s="177" t="s">
        <v>65</v>
      </c>
      <c r="AW183" s="177" t="s">
        <v>65</v>
      </c>
      <c r="AX183" s="159" t="s">
        <v>65</v>
      </c>
      <c r="AY183" s="160" t="s">
        <v>65</v>
      </c>
      <c r="AZ183" s="177" t="s">
        <v>65</v>
      </c>
      <c r="BA183" s="177" t="s">
        <v>65</v>
      </c>
      <c r="BB183" s="177" t="s">
        <v>65</v>
      </c>
      <c r="BC183" s="159" t="s">
        <v>65</v>
      </c>
      <c r="BD183" s="177" t="s">
        <v>65</v>
      </c>
      <c r="BE183" s="177" t="s">
        <v>65</v>
      </c>
      <c r="BF183" s="177" t="s">
        <v>65</v>
      </c>
      <c r="BG183" s="177" t="s">
        <v>65</v>
      </c>
      <c r="BH183" s="177" t="s">
        <v>65</v>
      </c>
    </row>
    <row r="184" spans="1:60" ht="15.75" customHeight="1" thickTop="1" thickBot="1" x14ac:dyDescent="0.35">
      <c r="A184" s="373"/>
      <c r="B184" s="323">
        <f>ROW()</f>
        <v>184</v>
      </c>
      <c r="C184" s="323">
        <f>COUNTIFS(D$6:D184,D184)</f>
        <v>2</v>
      </c>
      <c r="D184" s="124" t="str">
        <f>IF(api_version=2,"additionalData","-")</f>
        <v>additionalData</v>
      </c>
      <c r="F184" s="177" t="str">
        <f t="shared" ref="F184:L185" si="151">IF(api_version=2,"No","No")</f>
        <v>No</v>
      </c>
      <c r="G184" s="177" t="str">
        <f t="shared" si="151"/>
        <v>No</v>
      </c>
      <c r="H184" s="177" t="str">
        <f t="shared" si="151"/>
        <v>No</v>
      </c>
      <c r="I184" s="207" t="str">
        <f>IF(api_version=2,"Yes","No")</f>
        <v>Yes</v>
      </c>
      <c r="J184" s="225" t="s">
        <v>64</v>
      </c>
      <c r="K184" s="226" t="str">
        <f t="shared" ref="K184" si="152">IF(api_version=2,"No","No")</f>
        <v>No</v>
      </c>
      <c r="L184" s="177" t="str">
        <f t="shared" ref="L184:BG185" si="153">IF(api_version=2,"No","No")</f>
        <v>No</v>
      </c>
      <c r="M184" s="159" t="str">
        <f t="shared" si="153"/>
        <v>No</v>
      </c>
      <c r="N184" s="160" t="str">
        <f t="shared" si="153"/>
        <v>No</v>
      </c>
      <c r="O184" s="177" t="str">
        <f t="shared" si="153"/>
        <v>No</v>
      </c>
      <c r="P184" s="161" t="s">
        <v>64</v>
      </c>
      <c r="Q184" s="161" t="s">
        <v>64</v>
      </c>
      <c r="R184" s="161" t="s">
        <v>64</v>
      </c>
      <c r="S184" s="159" t="str">
        <f t="shared" si="153"/>
        <v>No</v>
      </c>
      <c r="T184" s="160" t="str">
        <f t="shared" si="153"/>
        <v>No</v>
      </c>
      <c r="U184" s="177" t="str">
        <f t="shared" si="153"/>
        <v>No</v>
      </c>
      <c r="V184" s="177" t="str">
        <f t="shared" si="153"/>
        <v>No</v>
      </c>
      <c r="W184" s="177" t="str">
        <f t="shared" si="153"/>
        <v>No</v>
      </c>
      <c r="X184" s="177" t="str">
        <f t="shared" si="153"/>
        <v>No</v>
      </c>
      <c r="Y184" s="177" t="str">
        <f t="shared" si="153"/>
        <v>No</v>
      </c>
      <c r="Z184" s="177" t="str">
        <f t="shared" si="153"/>
        <v>No</v>
      </c>
      <c r="AA184" s="177" t="str">
        <f t="shared" si="153"/>
        <v>No</v>
      </c>
      <c r="AB184" s="177" t="str">
        <f t="shared" si="153"/>
        <v>No</v>
      </c>
      <c r="AC184" s="177" t="str">
        <f t="shared" si="153"/>
        <v>No</v>
      </c>
      <c r="AD184" s="177" t="str">
        <f t="shared" si="153"/>
        <v>No</v>
      </c>
      <c r="AE184" s="177" t="str">
        <f t="shared" si="153"/>
        <v>No</v>
      </c>
      <c r="AF184" s="177" t="str">
        <f t="shared" si="153"/>
        <v>No</v>
      </c>
      <c r="AG184" s="177" t="str">
        <f t="shared" si="153"/>
        <v>No</v>
      </c>
      <c r="AH184" s="177" t="str">
        <f t="shared" si="153"/>
        <v>No</v>
      </c>
      <c r="AI184" s="177" t="str">
        <f t="shared" si="153"/>
        <v>No</v>
      </c>
      <c r="AJ184" s="177" t="str">
        <f t="shared" si="153"/>
        <v>No</v>
      </c>
      <c r="AK184" s="177" t="str">
        <f t="shared" si="153"/>
        <v>No</v>
      </c>
      <c r="AL184" s="177" t="str">
        <f t="shared" si="153"/>
        <v>No</v>
      </c>
      <c r="AM184" s="177" t="str">
        <f t="shared" si="153"/>
        <v>No</v>
      </c>
      <c r="AN184" s="177" t="str">
        <f t="shared" si="153"/>
        <v>No</v>
      </c>
      <c r="AO184" s="177" t="str">
        <f t="shared" si="153"/>
        <v>No</v>
      </c>
      <c r="AP184" s="177" t="str">
        <f t="shared" si="153"/>
        <v>No</v>
      </c>
      <c r="AQ184" s="177" t="str">
        <f t="shared" si="153"/>
        <v>No</v>
      </c>
      <c r="AR184" s="177" t="str">
        <f t="shared" si="153"/>
        <v>No</v>
      </c>
      <c r="AS184" s="177" t="str">
        <f t="shared" si="153"/>
        <v>No</v>
      </c>
      <c r="AT184" s="177" t="str">
        <f t="shared" si="153"/>
        <v>No</v>
      </c>
      <c r="AU184" s="177" t="str">
        <f t="shared" si="153"/>
        <v>No</v>
      </c>
      <c r="AV184" s="177" t="str">
        <f t="shared" si="153"/>
        <v>No</v>
      </c>
      <c r="AW184" s="177" t="str">
        <f t="shared" si="153"/>
        <v>No</v>
      </c>
      <c r="AX184" s="177" t="str">
        <f t="shared" si="153"/>
        <v>No</v>
      </c>
      <c r="AY184" s="177" t="str">
        <f t="shared" si="153"/>
        <v>No</v>
      </c>
      <c r="AZ184" s="177" t="str">
        <f t="shared" si="153"/>
        <v>No</v>
      </c>
      <c r="BA184" s="177" t="str">
        <f t="shared" si="153"/>
        <v>No</v>
      </c>
      <c r="BB184" s="177" t="str">
        <f t="shared" si="153"/>
        <v>No</v>
      </c>
      <c r="BC184" s="177" t="str">
        <f t="shared" si="153"/>
        <v>No</v>
      </c>
      <c r="BD184" s="177" t="str">
        <f t="shared" si="153"/>
        <v>No</v>
      </c>
      <c r="BE184" s="177" t="str">
        <f t="shared" si="153"/>
        <v>No</v>
      </c>
      <c r="BF184" s="177" t="str">
        <f t="shared" si="153"/>
        <v>No</v>
      </c>
      <c r="BG184" s="177" t="str">
        <f t="shared" si="153"/>
        <v>No</v>
      </c>
      <c r="BH184" s="177" t="s">
        <v>65</v>
      </c>
    </row>
    <row r="185" spans="1:60" ht="15.75" customHeight="1" thickTop="1" x14ac:dyDescent="0.3">
      <c r="A185" s="223"/>
      <c r="B185" s="323">
        <f>ROW()</f>
        <v>185</v>
      </c>
      <c r="C185" s="323">
        <f>COUNTIFS(D$6:D185,D185)</f>
        <v>1</v>
      </c>
      <c r="D185" s="58" t="s">
        <v>715</v>
      </c>
      <c r="F185" s="177" t="str">
        <f t="shared" si="151"/>
        <v>No</v>
      </c>
      <c r="G185" s="177" t="str">
        <f t="shared" si="151"/>
        <v>No</v>
      </c>
      <c r="H185" s="177" t="str">
        <f t="shared" si="151"/>
        <v>No</v>
      </c>
      <c r="I185" s="177" t="str">
        <f t="shared" si="151"/>
        <v>No</v>
      </c>
      <c r="J185" s="227" t="str">
        <f t="shared" ref="J185:K185" si="154">IF(api_version=2,"No","No")</f>
        <v>No</v>
      </c>
      <c r="K185" s="228" t="str">
        <f t="shared" si="154"/>
        <v>No</v>
      </c>
      <c r="L185" s="177" t="str">
        <f t="shared" si="151"/>
        <v>No</v>
      </c>
      <c r="M185" s="196" t="s">
        <v>64</v>
      </c>
      <c r="N185" s="197" t="s">
        <v>64</v>
      </c>
      <c r="O185" s="177" t="str">
        <f t="shared" si="153"/>
        <v>No</v>
      </c>
      <c r="P185" s="161" t="s">
        <v>65</v>
      </c>
      <c r="Q185" s="161" t="s">
        <v>65</v>
      </c>
      <c r="R185" s="161" t="s">
        <v>65</v>
      </c>
      <c r="S185" s="159" t="str">
        <f t="shared" si="153"/>
        <v>No</v>
      </c>
      <c r="T185" s="160" t="str">
        <f t="shared" si="153"/>
        <v>No</v>
      </c>
      <c r="U185" s="196" t="s">
        <v>64</v>
      </c>
      <c r="V185" s="197" t="s">
        <v>65</v>
      </c>
      <c r="W185" s="177" t="str">
        <f t="shared" si="153"/>
        <v>No</v>
      </c>
      <c r="X185" s="177" t="str">
        <f t="shared" si="153"/>
        <v>No</v>
      </c>
      <c r="Y185" s="177" t="str">
        <f t="shared" si="153"/>
        <v>No</v>
      </c>
      <c r="Z185" s="177" t="str">
        <f t="shared" si="153"/>
        <v>No</v>
      </c>
      <c r="AA185" s="177" t="str">
        <f t="shared" si="153"/>
        <v>No</v>
      </c>
      <c r="AB185" s="177" t="str">
        <f t="shared" si="153"/>
        <v>No</v>
      </c>
      <c r="AC185" s="177" t="str">
        <f t="shared" si="153"/>
        <v>No</v>
      </c>
      <c r="AD185" s="177" t="str">
        <f t="shared" si="153"/>
        <v>No</v>
      </c>
      <c r="AE185" s="177" t="str">
        <f t="shared" si="153"/>
        <v>No</v>
      </c>
      <c r="AF185" s="177" t="str">
        <f t="shared" si="153"/>
        <v>No</v>
      </c>
      <c r="AG185" s="177" t="str">
        <f t="shared" si="153"/>
        <v>No</v>
      </c>
      <c r="AH185" s="177" t="str">
        <f t="shared" si="153"/>
        <v>No</v>
      </c>
      <c r="AI185" s="177" t="str">
        <f t="shared" si="153"/>
        <v>No</v>
      </c>
      <c r="AJ185" s="177" t="str">
        <f t="shared" si="153"/>
        <v>No</v>
      </c>
      <c r="AK185" s="177" t="str">
        <f t="shared" si="153"/>
        <v>No</v>
      </c>
      <c r="AL185" s="177" t="str">
        <f t="shared" si="153"/>
        <v>No</v>
      </c>
      <c r="AM185" s="177" t="str">
        <f t="shared" si="153"/>
        <v>No</v>
      </c>
      <c r="AN185" s="177" t="str">
        <f t="shared" si="153"/>
        <v>No</v>
      </c>
      <c r="AO185" s="177" t="str">
        <f t="shared" si="153"/>
        <v>No</v>
      </c>
      <c r="AP185" s="177" t="str">
        <f t="shared" si="153"/>
        <v>No</v>
      </c>
      <c r="AQ185" s="177" t="str">
        <f t="shared" si="153"/>
        <v>No</v>
      </c>
      <c r="AR185" s="177" t="str">
        <f t="shared" si="153"/>
        <v>No</v>
      </c>
      <c r="AS185" s="177" t="str">
        <f t="shared" si="153"/>
        <v>No</v>
      </c>
      <c r="AT185" s="177" t="str">
        <f t="shared" si="153"/>
        <v>No</v>
      </c>
      <c r="AU185" s="177" t="str">
        <f t="shared" si="153"/>
        <v>No</v>
      </c>
      <c r="AV185" s="177" t="str">
        <f t="shared" si="153"/>
        <v>No</v>
      </c>
      <c r="AW185" s="177" t="str">
        <f t="shared" si="153"/>
        <v>No</v>
      </c>
      <c r="AX185" s="177" t="str">
        <f t="shared" si="153"/>
        <v>No</v>
      </c>
      <c r="AY185" s="177" t="str">
        <f t="shared" si="153"/>
        <v>No</v>
      </c>
      <c r="AZ185" s="177" t="str">
        <f t="shared" si="153"/>
        <v>No</v>
      </c>
      <c r="BA185" s="177" t="str">
        <f t="shared" si="153"/>
        <v>No</v>
      </c>
      <c r="BB185" s="177" t="str">
        <f t="shared" si="153"/>
        <v>No</v>
      </c>
      <c r="BC185" s="177" t="str">
        <f t="shared" si="153"/>
        <v>No</v>
      </c>
      <c r="BD185" s="177" t="str">
        <f t="shared" si="153"/>
        <v>No</v>
      </c>
      <c r="BE185" s="177" t="str">
        <f t="shared" si="153"/>
        <v>No</v>
      </c>
      <c r="BF185" s="177" t="str">
        <f t="shared" si="153"/>
        <v>No</v>
      </c>
      <c r="BG185" s="177" t="str">
        <f t="shared" si="153"/>
        <v>No</v>
      </c>
      <c r="BH185" s="177" t="s">
        <v>65</v>
      </c>
    </row>
    <row r="186" spans="1:60" ht="15.75" customHeight="1" x14ac:dyDescent="0.3">
      <c r="A186" s="223"/>
      <c r="B186" s="323">
        <f>ROW()</f>
        <v>186</v>
      </c>
      <c r="C186" s="323">
        <f>COUNTIFS(D$6:D186,D186)</f>
        <v>0</v>
      </c>
      <c r="D186" s="111"/>
      <c r="F186" s="167"/>
      <c r="G186" s="167"/>
      <c r="H186" s="167"/>
      <c r="I186" s="167"/>
      <c r="J186" s="167"/>
      <c r="K186" s="167"/>
      <c r="L186" s="167"/>
      <c r="M186" s="374" t="str">
        <f>M$3</f>
        <v>Limited</v>
      </c>
      <c r="N186" s="374" t="str">
        <f>N$3</f>
        <v>Non Limited</v>
      </c>
      <c r="O186" s="167"/>
      <c r="P186" s="167"/>
      <c r="Q186" s="167"/>
      <c r="R186" s="167"/>
      <c r="S186" s="374" t="str">
        <f>S$3</f>
        <v>Limited</v>
      </c>
      <c r="T186" s="374" t="str">
        <f>T$3</f>
        <v>Sole Trader</v>
      </c>
      <c r="U186" s="374" t="str">
        <f>U$3</f>
        <v>Limited</v>
      </c>
      <c r="V186" s="374" t="str">
        <f>V$3</f>
        <v>Non Limited</v>
      </c>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99"/>
      <c r="AY186" s="199"/>
      <c r="AZ186" s="167"/>
      <c r="BA186" s="167"/>
      <c r="BB186" s="167"/>
      <c r="BC186" s="199"/>
      <c r="BD186" s="167"/>
      <c r="BE186" s="167"/>
      <c r="BF186" s="167"/>
      <c r="BG186" s="167"/>
      <c r="BH186" s="167"/>
    </row>
    <row r="187" spans="1:60" ht="18.75" customHeight="1" x14ac:dyDescent="0.3">
      <c r="A187" s="373" t="s">
        <v>8</v>
      </c>
      <c r="B187" s="323">
        <f>ROW()</f>
        <v>187</v>
      </c>
      <c r="C187" s="323">
        <f>COUNTIFS(D$6:D187,D187)</f>
        <v>1</v>
      </c>
      <c r="D187" s="51" t="s">
        <v>8</v>
      </c>
      <c r="F187" s="167"/>
      <c r="G187" s="167"/>
      <c r="H187" s="167"/>
      <c r="I187" s="167"/>
      <c r="J187" s="167"/>
      <c r="K187" s="167"/>
      <c r="L187" s="167"/>
      <c r="M187" s="374"/>
      <c r="N187" s="374"/>
      <c r="O187" s="167"/>
      <c r="P187" s="167"/>
      <c r="Q187" s="167"/>
      <c r="R187" s="167"/>
      <c r="S187" s="374"/>
      <c r="T187" s="374"/>
      <c r="U187" s="374"/>
      <c r="V187" s="374"/>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99"/>
      <c r="AY187" s="199"/>
      <c r="AZ187" s="167"/>
      <c r="BA187" s="167"/>
      <c r="BB187" s="167"/>
      <c r="BC187" s="199"/>
      <c r="BD187" s="167"/>
      <c r="BE187" s="167"/>
      <c r="BF187" s="167"/>
      <c r="BG187" s="167"/>
      <c r="BH187" s="167"/>
    </row>
    <row r="188" spans="1:60" ht="15" thickBot="1" x14ac:dyDescent="0.35">
      <c r="A188" s="373"/>
      <c r="B188" s="323">
        <f>ROW()</f>
        <v>188</v>
      </c>
      <c r="C188" s="323">
        <f>COUNTIFS(D$6:D188,D188)</f>
        <v>14</v>
      </c>
      <c r="D188" s="59" t="s">
        <v>667</v>
      </c>
      <c r="F188" s="167"/>
      <c r="G188" s="167"/>
      <c r="H188" s="167"/>
      <c r="I188" s="167"/>
      <c r="J188" s="167"/>
      <c r="K188" s="167"/>
      <c r="L188" s="167"/>
      <c r="M188" s="375"/>
      <c r="N188" s="375"/>
      <c r="O188" s="167"/>
      <c r="P188" s="167"/>
      <c r="Q188" s="167"/>
      <c r="R188" s="167"/>
      <c r="S188" s="375"/>
      <c r="T188" s="375"/>
      <c r="U188" s="375"/>
      <c r="V188" s="375"/>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200"/>
      <c r="AY188" s="200"/>
      <c r="AZ188" s="167"/>
      <c r="BA188" s="167"/>
      <c r="BB188" s="167"/>
      <c r="BC188" s="200"/>
      <c r="BD188" s="167"/>
      <c r="BE188" s="167"/>
      <c r="BF188" s="167"/>
      <c r="BG188" s="167"/>
      <c r="BH188" s="167"/>
    </row>
    <row r="189" spans="1:60" ht="15.6" thickTop="1" thickBot="1" x14ac:dyDescent="0.35">
      <c r="A189" s="373"/>
      <c r="B189" s="323">
        <f>ROW()</f>
        <v>189</v>
      </c>
      <c r="C189" s="323">
        <f>COUNTIFS(D$6:D189,D189)</f>
        <v>1</v>
      </c>
      <c r="D189" s="49" t="s">
        <v>716</v>
      </c>
      <c r="F189" s="177" t="s">
        <v>65</v>
      </c>
      <c r="G189" s="177" t="s">
        <v>64</v>
      </c>
      <c r="H189" s="177" t="s">
        <v>65</v>
      </c>
      <c r="I189" s="177" t="s">
        <v>64</v>
      </c>
      <c r="J189" s="159" t="s">
        <v>64</v>
      </c>
      <c r="K189" s="160" t="s">
        <v>65</v>
      </c>
      <c r="L189" s="177" t="s">
        <v>65</v>
      </c>
      <c r="M189" s="159" t="s">
        <v>65</v>
      </c>
      <c r="N189" s="160" t="s">
        <v>65</v>
      </c>
      <c r="O189" s="177" t="s">
        <v>65</v>
      </c>
      <c r="P189" s="159" t="s">
        <v>65</v>
      </c>
      <c r="Q189" s="161" t="s">
        <v>65</v>
      </c>
      <c r="R189" s="161" t="s">
        <v>65</v>
      </c>
      <c r="S189" s="159" t="s">
        <v>65</v>
      </c>
      <c r="T189" s="160" t="s">
        <v>65</v>
      </c>
      <c r="U189" s="159" t="s">
        <v>65</v>
      </c>
      <c r="V189" s="160" t="s">
        <v>65</v>
      </c>
      <c r="W189" s="177" t="s">
        <v>65</v>
      </c>
      <c r="X189" s="177" t="s">
        <v>64</v>
      </c>
      <c r="Y189" s="177" t="s">
        <v>64</v>
      </c>
      <c r="Z189" s="177" t="s">
        <v>65</v>
      </c>
      <c r="AA189" s="177" t="s">
        <v>65</v>
      </c>
      <c r="AB189" s="177" t="s">
        <v>65</v>
      </c>
      <c r="AC189" s="177" t="s">
        <v>65</v>
      </c>
      <c r="AD189" s="177" t="s">
        <v>65</v>
      </c>
      <c r="AE189" s="177" t="s">
        <v>64</v>
      </c>
      <c r="AF189" s="177" t="s">
        <v>64</v>
      </c>
      <c r="AG189" s="177" t="s">
        <v>64</v>
      </c>
      <c r="AH189" s="177" t="s">
        <v>65</v>
      </c>
      <c r="AI189" s="177" t="s">
        <v>64</v>
      </c>
      <c r="AJ189" s="177" t="str">
        <f>AI189</f>
        <v>Yes</v>
      </c>
      <c r="AK189" s="177" t="s">
        <v>64</v>
      </c>
      <c r="AL189" s="177" t="str">
        <f t="shared" ref="AL189:AL193" si="155">AK189</f>
        <v>Yes</v>
      </c>
      <c r="AM189" s="177" t="s">
        <v>64</v>
      </c>
      <c r="AN189" s="177" t="s">
        <v>65</v>
      </c>
      <c r="AO189" s="177" t="s">
        <v>64</v>
      </c>
      <c r="AP189" s="177" t="str">
        <f>AI189</f>
        <v>Yes</v>
      </c>
      <c r="AQ189" s="177" t="s">
        <v>64</v>
      </c>
      <c r="AR189" s="177" t="s">
        <v>64</v>
      </c>
      <c r="AS189" s="177" t="s">
        <v>65</v>
      </c>
      <c r="AT189" s="177" t="s">
        <v>64</v>
      </c>
      <c r="AU189" s="177" t="s">
        <v>64</v>
      </c>
      <c r="AV189" s="177" t="s">
        <v>64</v>
      </c>
      <c r="AW189" s="177" t="s">
        <v>65</v>
      </c>
      <c r="AX189" s="159" t="s">
        <v>65</v>
      </c>
      <c r="AY189" s="160" t="s">
        <v>65</v>
      </c>
      <c r="AZ189" s="177" t="s">
        <v>65</v>
      </c>
      <c r="BA189" s="177" t="s">
        <v>65</v>
      </c>
      <c r="BB189" s="177" t="s">
        <v>65</v>
      </c>
      <c r="BC189" s="159" t="s">
        <v>65</v>
      </c>
      <c r="BD189" s="177" t="s">
        <v>65</v>
      </c>
      <c r="BE189" s="177" t="s">
        <v>65</v>
      </c>
      <c r="BF189" s="177" t="s">
        <v>65</v>
      </c>
      <c r="BG189" s="177" t="s">
        <v>65</v>
      </c>
      <c r="BH189" s="177" t="s">
        <v>65</v>
      </c>
    </row>
    <row r="190" spans="1:60" ht="15.6" thickTop="1" thickBot="1" x14ac:dyDescent="0.35">
      <c r="A190" s="373"/>
      <c r="B190" s="323">
        <f>ROW()</f>
        <v>190</v>
      </c>
      <c r="C190" s="323">
        <f>COUNTIFS(D$6:D190,D190)</f>
        <v>1</v>
      </c>
      <c r="D190" s="49" t="s">
        <v>717</v>
      </c>
      <c r="F190" s="177" t="s">
        <v>65</v>
      </c>
      <c r="G190" s="177" t="s">
        <v>64</v>
      </c>
      <c r="H190" s="177" t="s">
        <v>65</v>
      </c>
      <c r="I190" s="177" t="str">
        <f>IF(api_version=2,"Yes","No")</f>
        <v>Yes</v>
      </c>
      <c r="J190" s="159" t="s">
        <v>64</v>
      </c>
      <c r="K190" s="160" t="str">
        <f t="shared" ref="K190" si="156">IF(api_version=2,"No","No")</f>
        <v>No</v>
      </c>
      <c r="L190" s="177" t="s">
        <v>65</v>
      </c>
      <c r="M190" s="159" t="s">
        <v>65</v>
      </c>
      <c r="N190" s="160" t="s">
        <v>65</v>
      </c>
      <c r="O190" s="177" t="s">
        <v>65</v>
      </c>
      <c r="P190" s="159" t="s">
        <v>65</v>
      </c>
      <c r="Q190" s="161" t="s">
        <v>65</v>
      </c>
      <c r="R190" s="161" t="s">
        <v>65</v>
      </c>
      <c r="S190" s="159" t="s">
        <v>65</v>
      </c>
      <c r="T190" s="160" t="s">
        <v>65</v>
      </c>
      <c r="U190" s="159" t="s">
        <v>65</v>
      </c>
      <c r="V190" s="160" t="s">
        <v>65</v>
      </c>
      <c r="W190" s="177" t="s">
        <v>65</v>
      </c>
      <c r="X190" s="177" t="s">
        <v>65</v>
      </c>
      <c r="Y190" s="177" t="s">
        <v>65</v>
      </c>
      <c r="Z190" s="177" t="s">
        <v>65</v>
      </c>
      <c r="AA190" s="177" t="s">
        <v>65</v>
      </c>
      <c r="AB190" s="177" t="s">
        <v>65</v>
      </c>
      <c r="AC190" s="177" t="s">
        <v>65</v>
      </c>
      <c r="AD190" s="177" t="s">
        <v>65</v>
      </c>
      <c r="AE190" s="177" t="s">
        <v>64</v>
      </c>
      <c r="AF190" s="177" t="s">
        <v>64</v>
      </c>
      <c r="AG190" s="177" t="s">
        <v>65</v>
      </c>
      <c r="AH190" s="177" t="s">
        <v>65</v>
      </c>
      <c r="AI190" s="177" t="str">
        <f>IF(api_ver=2,"Yes","No")</f>
        <v>No</v>
      </c>
      <c r="AJ190" s="177" t="str">
        <f t="shared" ref="AJ190:AJ194" si="157">AI190</f>
        <v>No</v>
      </c>
      <c r="AK190" s="177" t="s">
        <v>65</v>
      </c>
      <c r="AL190" s="177" t="str">
        <f t="shared" si="155"/>
        <v>No</v>
      </c>
      <c r="AM190" s="177" t="s">
        <v>65</v>
      </c>
      <c r="AN190" s="177" t="s">
        <v>65</v>
      </c>
      <c r="AO190" s="177" t="s">
        <v>64</v>
      </c>
      <c r="AP190" s="177" t="str">
        <f>AI190</f>
        <v>No</v>
      </c>
      <c r="AQ190" s="177"/>
      <c r="AR190" s="177" t="s">
        <v>65</v>
      </c>
      <c r="AS190" s="177" t="s">
        <v>65</v>
      </c>
      <c r="AT190" s="177" t="s">
        <v>65</v>
      </c>
      <c r="AU190" s="177" t="s">
        <v>65</v>
      </c>
      <c r="AV190" s="177" t="s">
        <v>64</v>
      </c>
      <c r="AW190" s="177" t="s">
        <v>65</v>
      </c>
      <c r="AX190" s="159" t="s">
        <v>65</v>
      </c>
      <c r="AY190" s="160" t="s">
        <v>65</v>
      </c>
      <c r="AZ190" s="177" t="s">
        <v>65</v>
      </c>
      <c r="BA190" s="177" t="s">
        <v>65</v>
      </c>
      <c r="BB190" s="177" t="s">
        <v>65</v>
      </c>
      <c r="BC190" s="159" t="s">
        <v>65</v>
      </c>
      <c r="BD190" s="177" t="s">
        <v>65</v>
      </c>
      <c r="BE190" s="177" t="s">
        <v>65</v>
      </c>
      <c r="BF190" s="177" t="s">
        <v>65</v>
      </c>
      <c r="BG190" s="177" t="s">
        <v>65</v>
      </c>
      <c r="BH190" s="177" t="s">
        <v>65</v>
      </c>
    </row>
    <row r="191" spans="1:60" ht="15.6" thickTop="1" thickBot="1" x14ac:dyDescent="0.35">
      <c r="A191" s="373"/>
      <c r="B191" s="323">
        <f>ROW()</f>
        <v>191</v>
      </c>
      <c r="C191" s="323">
        <f>COUNTIFS(D$6:D191,D191)</f>
        <v>1</v>
      </c>
      <c r="D191" s="49" t="s">
        <v>718</v>
      </c>
      <c r="F191" s="177" t="s">
        <v>64</v>
      </c>
      <c r="G191" s="177" t="s">
        <v>64</v>
      </c>
      <c r="H191" s="177" t="s">
        <v>64</v>
      </c>
      <c r="I191" s="177" t="s">
        <v>65</v>
      </c>
      <c r="J191" s="159" t="s">
        <v>64</v>
      </c>
      <c r="K191" s="160" t="s">
        <v>65</v>
      </c>
      <c r="L191" s="177" t="s">
        <v>64</v>
      </c>
      <c r="M191" s="159" t="s">
        <v>64</v>
      </c>
      <c r="N191" s="160" t="s">
        <v>65</v>
      </c>
      <c r="O191" s="177" t="s">
        <v>64</v>
      </c>
      <c r="P191" s="159" t="s">
        <v>64</v>
      </c>
      <c r="Q191" s="161" t="s">
        <v>64</v>
      </c>
      <c r="R191" s="161" t="s">
        <v>64</v>
      </c>
      <c r="S191" s="159" t="s">
        <v>64</v>
      </c>
      <c r="T191" s="160" t="s">
        <v>65</v>
      </c>
      <c r="U191" s="159" t="s">
        <v>64</v>
      </c>
      <c r="V191" s="160" t="s">
        <v>65</v>
      </c>
      <c r="W191" s="177" t="s">
        <v>64</v>
      </c>
      <c r="X191" s="177" t="s">
        <v>64</v>
      </c>
      <c r="Y191" s="177" t="s">
        <v>64</v>
      </c>
      <c r="Z191" s="177" t="s">
        <v>64</v>
      </c>
      <c r="AA191" s="177" t="s">
        <v>64</v>
      </c>
      <c r="AB191" s="177" t="s">
        <v>64</v>
      </c>
      <c r="AC191" s="177" t="s">
        <v>64</v>
      </c>
      <c r="AD191" s="177" t="s">
        <v>64</v>
      </c>
      <c r="AE191" s="177" t="s">
        <v>64</v>
      </c>
      <c r="AF191" s="177" t="s">
        <v>64</v>
      </c>
      <c r="AG191" s="177" t="s">
        <v>64</v>
      </c>
      <c r="AH191" s="177" t="s">
        <v>64</v>
      </c>
      <c r="AI191" s="177" t="s">
        <v>64</v>
      </c>
      <c r="AJ191" s="177" t="str">
        <f t="shared" si="157"/>
        <v>Yes</v>
      </c>
      <c r="AK191" s="177" t="s">
        <v>64</v>
      </c>
      <c r="AL191" s="177" t="str">
        <f t="shared" si="155"/>
        <v>Yes</v>
      </c>
      <c r="AM191" s="177" t="s">
        <v>64</v>
      </c>
      <c r="AN191" s="177" t="s">
        <v>64</v>
      </c>
      <c r="AO191" s="177" t="s">
        <v>64</v>
      </c>
      <c r="AP191" s="177" t="str">
        <f>AI191</f>
        <v>Yes</v>
      </c>
      <c r="AQ191" s="177" t="s">
        <v>64</v>
      </c>
      <c r="AR191" s="177" t="s">
        <v>64</v>
      </c>
      <c r="AS191" s="177" t="s">
        <v>65</v>
      </c>
      <c r="AT191" s="177" t="s">
        <v>64</v>
      </c>
      <c r="AU191" s="177" t="s">
        <v>64</v>
      </c>
      <c r="AV191" s="177" t="s">
        <v>64</v>
      </c>
      <c r="AW191" s="177" t="s">
        <v>64</v>
      </c>
      <c r="AX191" s="159" t="s">
        <v>64</v>
      </c>
      <c r="AY191" s="160" t="s">
        <v>65</v>
      </c>
      <c r="AZ191" s="177" t="s">
        <v>65</v>
      </c>
      <c r="BA191" s="177" t="s">
        <v>65</v>
      </c>
      <c r="BB191" s="177" t="s">
        <v>65</v>
      </c>
      <c r="BC191" s="159" t="s">
        <v>65</v>
      </c>
      <c r="BD191" s="177" t="s">
        <v>64</v>
      </c>
      <c r="BE191" s="177" t="s">
        <v>64</v>
      </c>
      <c r="BF191" s="177" t="s">
        <v>64</v>
      </c>
      <c r="BG191" s="177" t="s">
        <v>65</v>
      </c>
      <c r="BH191" s="177" t="s">
        <v>64</v>
      </c>
    </row>
    <row r="192" spans="1:60" ht="15.6" hidden="1" thickTop="1" thickBot="1" x14ac:dyDescent="0.35">
      <c r="A192" s="373"/>
      <c r="B192" s="323">
        <f>ROW()</f>
        <v>192</v>
      </c>
      <c r="C192" s="323">
        <f>COUNTIFS(D$6:D192,D192)</f>
        <v>1</v>
      </c>
      <c r="D192" s="49" t="s">
        <v>719</v>
      </c>
      <c r="F192" s="177" t="s">
        <v>65</v>
      </c>
      <c r="G192" s="177"/>
      <c r="H192" s="177"/>
      <c r="I192" s="177"/>
      <c r="J192" s="159"/>
      <c r="K192" s="160"/>
      <c r="L192" s="177"/>
      <c r="M192" s="159"/>
      <c r="N192" s="160"/>
      <c r="O192" s="177"/>
      <c r="P192" s="159"/>
      <c r="Q192" s="161"/>
      <c r="R192" s="161"/>
      <c r="S192" s="159"/>
      <c r="T192" s="160"/>
      <c r="U192" s="159"/>
      <c r="V192" s="160"/>
      <c r="W192" s="177"/>
      <c r="X192" s="177"/>
      <c r="Y192" s="177"/>
      <c r="Z192" s="177"/>
      <c r="AA192" s="177"/>
      <c r="AB192" s="177"/>
      <c r="AC192" s="177"/>
      <c r="AD192" s="177"/>
      <c r="AE192" s="177"/>
      <c r="AF192" s="177"/>
      <c r="AG192" s="177"/>
      <c r="AH192" s="177"/>
      <c r="AI192" s="177"/>
      <c r="AJ192" s="177">
        <f t="shared" si="157"/>
        <v>0</v>
      </c>
      <c r="AK192" s="177"/>
      <c r="AL192" s="177">
        <f t="shared" si="155"/>
        <v>0</v>
      </c>
      <c r="AM192" s="177"/>
      <c r="AN192" s="177"/>
      <c r="AO192" s="177"/>
      <c r="AP192" s="177"/>
      <c r="AQ192" s="177"/>
      <c r="AR192" s="177"/>
      <c r="AS192" s="177"/>
      <c r="AT192" s="177"/>
      <c r="AU192" s="177"/>
      <c r="AV192" s="177"/>
      <c r="AW192" s="177"/>
      <c r="AX192" s="159"/>
      <c r="AY192" s="160"/>
      <c r="AZ192" s="177"/>
      <c r="BA192" s="177"/>
      <c r="BB192" s="177"/>
      <c r="BC192" s="159"/>
      <c r="BD192" s="177" t="s">
        <v>64</v>
      </c>
      <c r="BE192" s="177"/>
      <c r="BF192" s="177"/>
      <c r="BG192" s="177"/>
      <c r="BH192" s="177"/>
    </row>
    <row r="193" spans="1:60" ht="15.6" thickTop="1" thickBot="1" x14ac:dyDescent="0.35">
      <c r="A193" s="373"/>
      <c r="B193" s="323">
        <f>ROW()</f>
        <v>193</v>
      </c>
      <c r="C193" s="323">
        <f>COUNTIFS(D$6:D193,D193)</f>
        <v>1</v>
      </c>
      <c r="D193" s="49" t="s">
        <v>720</v>
      </c>
      <c r="F193" s="177" t="s">
        <v>64</v>
      </c>
      <c r="G193" s="177" t="s">
        <v>64</v>
      </c>
      <c r="H193" s="177" t="s">
        <v>65</v>
      </c>
      <c r="I193" s="177" t="s">
        <v>65</v>
      </c>
      <c r="J193" s="159" t="s">
        <v>64</v>
      </c>
      <c r="K193" s="160" t="s">
        <v>65</v>
      </c>
      <c r="L193" s="177" t="str">
        <f>IF(api_version=2,"Yes","Yes")</f>
        <v>Yes</v>
      </c>
      <c r="M193" s="159" t="s">
        <v>64</v>
      </c>
      <c r="N193" s="160" t="s">
        <v>65</v>
      </c>
      <c r="O193" s="177" t="s">
        <v>64</v>
      </c>
      <c r="P193" s="159" t="s">
        <v>64</v>
      </c>
      <c r="Q193" s="161" t="s">
        <v>64</v>
      </c>
      <c r="R193" s="161" t="s">
        <v>64</v>
      </c>
      <c r="S193" s="159" t="s">
        <v>64</v>
      </c>
      <c r="T193" s="160" t="s">
        <v>65</v>
      </c>
      <c r="U193" s="159" t="s">
        <v>64</v>
      </c>
      <c r="V193" s="160" t="s">
        <v>65</v>
      </c>
      <c r="W193" s="177" t="s">
        <v>64</v>
      </c>
      <c r="X193" s="177" t="s">
        <v>64</v>
      </c>
      <c r="Y193" s="206" t="s">
        <v>64</v>
      </c>
      <c r="Z193" s="206" t="s">
        <v>64</v>
      </c>
      <c r="AA193" s="177" t="s">
        <v>65</v>
      </c>
      <c r="AB193" s="177" t="s">
        <v>65</v>
      </c>
      <c r="AC193" s="177" t="s">
        <v>65</v>
      </c>
      <c r="AD193" s="177" t="s">
        <v>65</v>
      </c>
      <c r="AE193" s="207" t="s">
        <v>65</v>
      </c>
      <c r="AF193" s="177" t="s">
        <v>65</v>
      </c>
      <c r="AG193" s="177" t="s">
        <v>64</v>
      </c>
      <c r="AH193" s="177" t="s">
        <v>65</v>
      </c>
      <c r="AI193" s="177" t="s">
        <v>65</v>
      </c>
      <c r="AJ193" s="177" t="str">
        <f t="shared" si="157"/>
        <v>No</v>
      </c>
      <c r="AK193" s="177" t="s">
        <v>65</v>
      </c>
      <c r="AL193" s="177" t="str">
        <f t="shared" si="155"/>
        <v>No</v>
      </c>
      <c r="AM193" s="177" t="s">
        <v>64</v>
      </c>
      <c r="AN193" s="177" t="s">
        <v>64</v>
      </c>
      <c r="AO193" s="177" t="s">
        <v>64</v>
      </c>
      <c r="AP193" s="177" t="str">
        <f>AI193</f>
        <v>No</v>
      </c>
      <c r="AQ193" s="177" t="s">
        <v>65</v>
      </c>
      <c r="AR193" s="177" t="s">
        <v>64</v>
      </c>
      <c r="AS193" s="177" t="s">
        <v>65</v>
      </c>
      <c r="AT193" s="177" t="s">
        <v>64</v>
      </c>
      <c r="AU193" s="177" t="s">
        <v>65</v>
      </c>
      <c r="AV193" s="177" t="s">
        <v>64</v>
      </c>
      <c r="AW193" s="177" t="str">
        <f>IF(api_version=2,"Yes","Yes")</f>
        <v>Yes</v>
      </c>
      <c r="AX193" s="159" t="s">
        <v>65</v>
      </c>
      <c r="AY193" s="160" t="s">
        <v>65</v>
      </c>
      <c r="AZ193" s="177" t="s">
        <v>65</v>
      </c>
      <c r="BA193" s="177" t="s">
        <v>65</v>
      </c>
      <c r="BB193" s="177" t="s">
        <v>65</v>
      </c>
      <c r="BC193" s="159" t="s">
        <v>65</v>
      </c>
      <c r="BD193" s="177" t="s">
        <v>65</v>
      </c>
      <c r="BE193" s="177" t="s">
        <v>65</v>
      </c>
      <c r="BF193" s="177" t="s">
        <v>65</v>
      </c>
      <c r="BG193" s="177" t="s">
        <v>65</v>
      </c>
      <c r="BH193" s="177" t="s">
        <v>64</v>
      </c>
    </row>
    <row r="194" spans="1:60" ht="15.6" thickTop="1" thickBot="1" x14ac:dyDescent="0.35">
      <c r="A194" s="373"/>
      <c r="B194" s="323">
        <f>ROW()</f>
        <v>194</v>
      </c>
      <c r="C194" s="323">
        <f>COUNTIFS(D$6:D194,D194)</f>
        <v>1</v>
      </c>
      <c r="D194" s="49" t="str">
        <f>IF(api_version=2,"Total Number of Shares Issued","-")</f>
        <v>Total Number of Shares Issued</v>
      </c>
      <c r="F194" s="177" t="s">
        <v>65</v>
      </c>
      <c r="G194" s="177" t="s">
        <v>65</v>
      </c>
      <c r="H194" s="177" t="s">
        <v>65</v>
      </c>
      <c r="I194" s="177" t="s">
        <v>65</v>
      </c>
      <c r="J194" s="159" t="s">
        <v>65</v>
      </c>
      <c r="K194" s="160" t="s">
        <v>65</v>
      </c>
      <c r="L194" s="177" t="str">
        <f>IF(api_version=2,"Yes","No")</f>
        <v>Yes</v>
      </c>
      <c r="M194" s="159" t="str">
        <f t="shared" ref="M194" si="158">IF(api_version=2,"No","No")</f>
        <v>No</v>
      </c>
      <c r="N194" s="160" t="s">
        <v>65</v>
      </c>
      <c r="O194" s="177" t="s">
        <v>65</v>
      </c>
      <c r="P194" s="159" t="s">
        <v>65</v>
      </c>
      <c r="Q194" s="161" t="s">
        <v>65</v>
      </c>
      <c r="R194" s="161" t="s">
        <v>65</v>
      </c>
      <c r="S194" s="159" t="s">
        <v>65</v>
      </c>
      <c r="T194" s="160" t="s">
        <v>65</v>
      </c>
      <c r="U194" s="159" t="str">
        <f>IF(api_version=2,"Yes","No")</f>
        <v>Yes</v>
      </c>
      <c r="V194" s="160" t="s">
        <v>65</v>
      </c>
      <c r="W194" s="177" t="s">
        <v>65</v>
      </c>
      <c r="X194" s="177" t="s">
        <v>64</v>
      </c>
      <c r="Y194" s="177" t="s">
        <v>64</v>
      </c>
      <c r="Z194" s="177" t="s">
        <v>65</v>
      </c>
      <c r="AA194" s="177" t="s">
        <v>65</v>
      </c>
      <c r="AB194" s="177" t="s">
        <v>65</v>
      </c>
      <c r="AC194" s="177" t="s">
        <v>65</v>
      </c>
      <c r="AD194" s="177" t="s">
        <v>65</v>
      </c>
      <c r="AE194" s="177" t="s">
        <v>65</v>
      </c>
      <c r="AF194" s="177" t="s">
        <v>65</v>
      </c>
      <c r="AG194" s="177" t="s">
        <v>65</v>
      </c>
      <c r="AH194" s="177" t="s">
        <v>65</v>
      </c>
      <c r="AI194" s="177" t="s">
        <v>65</v>
      </c>
      <c r="AJ194" s="177" t="str">
        <f t="shared" si="157"/>
        <v>No</v>
      </c>
      <c r="AK194" s="177" t="str">
        <f>IF(api_ver=2,"Yes","No")</f>
        <v>No</v>
      </c>
      <c r="AL194" s="177" t="str">
        <f>AK194</f>
        <v>No</v>
      </c>
      <c r="AM194" s="177" t="s">
        <v>64</v>
      </c>
      <c r="AN194" s="177" t="s">
        <v>65</v>
      </c>
      <c r="AO194" s="177" t="s">
        <v>65</v>
      </c>
      <c r="AP194" s="177" t="str">
        <f>AI194</f>
        <v>No</v>
      </c>
      <c r="AQ194" s="177" t="s">
        <v>65</v>
      </c>
      <c r="AR194" s="177" t="str">
        <f>IF(api_version=2,"Yes","No")</f>
        <v>Yes</v>
      </c>
      <c r="AS194" s="177" t="s">
        <v>65</v>
      </c>
      <c r="AT194" s="177" t="s">
        <v>64</v>
      </c>
      <c r="AU194" s="177" t="s">
        <v>65</v>
      </c>
      <c r="AV194" s="177" t="s">
        <v>65</v>
      </c>
      <c r="AW194" s="177" t="s">
        <v>64</v>
      </c>
      <c r="AX194" s="159" t="s">
        <v>64</v>
      </c>
      <c r="AY194" s="160" t="s">
        <v>65</v>
      </c>
      <c r="AZ194" s="177" t="s">
        <v>65</v>
      </c>
      <c r="BA194" s="177" t="s">
        <v>65</v>
      </c>
      <c r="BB194" s="177" t="s">
        <v>65</v>
      </c>
      <c r="BC194" s="159" t="s">
        <v>65</v>
      </c>
      <c r="BD194" s="177" t="s">
        <v>65</v>
      </c>
      <c r="BE194" s="177" t="s">
        <v>65</v>
      </c>
      <c r="BF194" s="177" t="s">
        <v>65</v>
      </c>
      <c r="BG194" s="177" t="s">
        <v>65</v>
      </c>
      <c r="BH194" s="177" t="s">
        <v>64</v>
      </c>
    </row>
    <row r="195" spans="1:60" ht="15" thickTop="1" x14ac:dyDescent="0.3">
      <c r="A195" s="373"/>
      <c r="B195" s="323">
        <f>ROW()</f>
        <v>195</v>
      </c>
      <c r="C195" s="323">
        <f>COUNTIFS(D$6:D195,D195)</f>
        <v>15</v>
      </c>
      <c r="D195" s="111" t="s">
        <v>667</v>
      </c>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c r="AG195" s="167"/>
      <c r="AH195" s="167"/>
      <c r="AI195" s="167"/>
      <c r="AJ195" s="167"/>
      <c r="AK195" s="167"/>
      <c r="AL195" s="167"/>
      <c r="AM195" s="167"/>
      <c r="AN195" s="167"/>
      <c r="AO195" s="167"/>
      <c r="AP195" s="167"/>
      <c r="AQ195" s="167"/>
      <c r="AR195" s="167"/>
      <c r="AS195" s="167"/>
      <c r="AT195" s="167"/>
      <c r="AU195" s="167"/>
      <c r="AV195" s="167"/>
      <c r="AW195" s="167"/>
      <c r="AX195" s="167"/>
      <c r="AY195" s="167"/>
      <c r="AZ195" s="167"/>
      <c r="BA195" s="167"/>
      <c r="BB195" s="167"/>
      <c r="BC195" s="167"/>
      <c r="BD195" s="167"/>
      <c r="BE195" s="167"/>
      <c r="BF195" s="167"/>
      <c r="BG195" s="167"/>
      <c r="BH195" s="167"/>
    </row>
    <row r="196" spans="1:60" ht="15" thickBot="1" x14ac:dyDescent="0.35">
      <c r="A196" s="373"/>
      <c r="B196" s="323">
        <f>ROW()</f>
        <v>196</v>
      </c>
      <c r="C196" s="323">
        <f>COUNTIFS(D$6:D196,D196)</f>
        <v>1</v>
      </c>
      <c r="D196" s="58" t="s">
        <v>721</v>
      </c>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c r="AV196" s="167"/>
      <c r="AW196" s="167"/>
      <c r="AX196" s="167"/>
      <c r="AY196" s="167"/>
      <c r="AZ196" s="167"/>
      <c r="BA196" s="167"/>
      <c r="BB196" s="167"/>
      <c r="BC196" s="167"/>
      <c r="BD196" s="167"/>
      <c r="BE196" s="167"/>
      <c r="BF196" s="167"/>
      <c r="BG196" s="167"/>
      <c r="BH196" s="167"/>
    </row>
    <row r="197" spans="1:60" ht="15.6" thickTop="1" thickBot="1" x14ac:dyDescent="0.35">
      <c r="A197" s="373"/>
      <c r="B197" s="323">
        <f>ROW()</f>
        <v>197</v>
      </c>
      <c r="C197" s="323">
        <f>COUNTIFS(D$6:D197,D197)</f>
        <v>3</v>
      </c>
      <c r="D197" s="49" t="s">
        <v>722</v>
      </c>
      <c r="F197" s="177" t="s">
        <v>64</v>
      </c>
      <c r="G197" s="177" t="s">
        <v>64</v>
      </c>
      <c r="H197" s="177" t="s">
        <v>65</v>
      </c>
      <c r="I197" s="177" t="s">
        <v>64</v>
      </c>
      <c r="J197" s="159" t="s">
        <v>64</v>
      </c>
      <c r="K197" s="160" t="s">
        <v>65</v>
      </c>
      <c r="L197" s="177" t="s">
        <v>64</v>
      </c>
      <c r="M197" s="159" t="s">
        <v>64</v>
      </c>
      <c r="N197" s="160" t="s">
        <v>65</v>
      </c>
      <c r="O197" s="177" t="s">
        <v>64</v>
      </c>
      <c r="P197" s="159" t="s">
        <v>64</v>
      </c>
      <c r="Q197" s="161" t="s">
        <v>65</v>
      </c>
      <c r="R197" s="160" t="s">
        <v>65</v>
      </c>
      <c r="S197" s="159" t="s">
        <v>65</v>
      </c>
      <c r="T197" s="160" t="s">
        <v>65</v>
      </c>
      <c r="U197" s="159" t="s">
        <v>64</v>
      </c>
      <c r="V197" s="160" t="s">
        <v>65</v>
      </c>
      <c r="W197" s="177" t="s">
        <v>64</v>
      </c>
      <c r="X197" s="177" t="s">
        <v>64</v>
      </c>
      <c r="Y197" s="177" t="s">
        <v>64</v>
      </c>
      <c r="Z197" s="177" t="s">
        <v>64</v>
      </c>
      <c r="AA197" s="177" t="s">
        <v>64</v>
      </c>
      <c r="AB197" s="177" t="s">
        <v>64</v>
      </c>
      <c r="AC197" s="177" t="s">
        <v>64</v>
      </c>
      <c r="AD197" s="177" t="s">
        <v>64</v>
      </c>
      <c r="AE197" s="177" t="s">
        <v>64</v>
      </c>
      <c r="AF197" s="177" t="s">
        <v>64</v>
      </c>
      <c r="AG197" s="177" t="s">
        <v>64</v>
      </c>
      <c r="AH197" s="177" t="s">
        <v>64</v>
      </c>
      <c r="AI197" s="177" t="s">
        <v>64</v>
      </c>
      <c r="AJ197" s="206" t="s">
        <v>670</v>
      </c>
      <c r="AK197" s="177" t="s">
        <v>64</v>
      </c>
      <c r="AL197" s="177" t="str">
        <f t="shared" ref="AL197:AL198" si="159">AK197</f>
        <v>Yes</v>
      </c>
      <c r="AM197" s="177" t="s">
        <v>64</v>
      </c>
      <c r="AN197" s="177" t="s">
        <v>64</v>
      </c>
      <c r="AO197" s="177" t="s">
        <v>64</v>
      </c>
      <c r="AP197" s="177" t="str">
        <f t="shared" ref="AP197:AP206" si="160">AI197</f>
        <v>Yes</v>
      </c>
      <c r="AQ197" s="177" t="s">
        <v>64</v>
      </c>
      <c r="AR197" s="177" t="s">
        <v>64</v>
      </c>
      <c r="AS197" s="177" t="s">
        <v>64</v>
      </c>
      <c r="AT197" s="177" t="s">
        <v>64</v>
      </c>
      <c r="AU197" s="177" t="s">
        <v>64</v>
      </c>
      <c r="AV197" s="177" t="s">
        <v>64</v>
      </c>
      <c r="AW197" s="177" t="s">
        <v>64</v>
      </c>
      <c r="AX197" s="159" t="s">
        <v>64</v>
      </c>
      <c r="AY197" s="160" t="s">
        <v>65</v>
      </c>
      <c r="AZ197" s="177" t="s">
        <v>64</v>
      </c>
      <c r="BA197" s="177" t="s">
        <v>65</v>
      </c>
      <c r="BB197" s="177" t="s">
        <v>65</v>
      </c>
      <c r="BC197" s="159" t="s">
        <v>65</v>
      </c>
      <c r="BD197" s="177" t="s">
        <v>64</v>
      </c>
      <c r="BE197" s="177" t="s">
        <v>64</v>
      </c>
      <c r="BF197" s="177" t="s">
        <v>64</v>
      </c>
      <c r="BG197" s="177" t="s">
        <v>65</v>
      </c>
      <c r="BH197" s="177" t="s">
        <v>64</v>
      </c>
    </row>
    <row r="198" spans="1:60" ht="15.6" thickTop="1" thickBot="1" x14ac:dyDescent="0.35">
      <c r="A198" s="373"/>
      <c r="B198" s="323">
        <f>ROW()</f>
        <v>198</v>
      </c>
      <c r="C198" s="323">
        <f>COUNTIFS(D$6:D198,D198)</f>
        <v>1</v>
      </c>
      <c r="D198" s="49" t="str">
        <f>IF(api_version=2,"Shareholder ID","-")</f>
        <v>Shareholder ID</v>
      </c>
      <c r="F198" s="177" t="str">
        <f>IF(api_version=2,"No","No")</f>
        <v>No</v>
      </c>
      <c r="G198" s="177" t="s">
        <v>65</v>
      </c>
      <c r="H198" s="177" t="s">
        <v>65</v>
      </c>
      <c r="I198" s="177" t="s">
        <v>65</v>
      </c>
      <c r="J198" s="159" t="str">
        <f>IF(api_version=2,"Yes","No")</f>
        <v>Yes</v>
      </c>
      <c r="K198" s="160" t="s">
        <v>65</v>
      </c>
      <c r="L198" s="177" t="str">
        <f>IF(api_version=2,"Yes","No")</f>
        <v>Yes</v>
      </c>
      <c r="M198" s="159" t="s">
        <v>65</v>
      </c>
      <c r="N198" s="160" t="s">
        <v>65</v>
      </c>
      <c r="O198" s="177" t="s">
        <v>64</v>
      </c>
      <c r="P198" s="159" t="str">
        <f>IF(api_version=2,"No","No")</f>
        <v>No</v>
      </c>
      <c r="Q198" s="161" t="s">
        <v>65</v>
      </c>
      <c r="R198" s="160" t="s">
        <v>65</v>
      </c>
      <c r="S198" s="159" t="s">
        <v>65</v>
      </c>
      <c r="T198" s="160" t="s">
        <v>65</v>
      </c>
      <c r="U198" s="159" t="s">
        <v>65</v>
      </c>
      <c r="V198" s="160" t="s">
        <v>65</v>
      </c>
      <c r="W198" s="177" t="s">
        <v>64</v>
      </c>
      <c r="X198" s="177" t="str">
        <f>IF(api_version=2,"Yes","No")</f>
        <v>Yes</v>
      </c>
      <c r="Y198" s="177" t="s">
        <v>64</v>
      </c>
      <c r="Z198" s="177" t="s">
        <v>65</v>
      </c>
      <c r="AA198" s="177" t="s">
        <v>65</v>
      </c>
      <c r="AB198" s="177" t="s">
        <v>65</v>
      </c>
      <c r="AC198" s="177" t="s">
        <v>65</v>
      </c>
      <c r="AD198" s="177" t="s">
        <v>65</v>
      </c>
      <c r="AE198" s="177" t="s">
        <v>65</v>
      </c>
      <c r="AF198" s="177" t="s">
        <v>65</v>
      </c>
      <c r="AG198" s="177" t="s">
        <v>64</v>
      </c>
      <c r="AH198" s="177" t="s">
        <v>65</v>
      </c>
      <c r="AI198" s="177" t="s">
        <v>65</v>
      </c>
      <c r="AJ198" s="177" t="s">
        <v>65</v>
      </c>
      <c r="AK198" s="177" t="s">
        <v>65</v>
      </c>
      <c r="AL198" s="177" t="str">
        <f t="shared" si="159"/>
        <v>No</v>
      </c>
      <c r="AM198" s="177" t="s">
        <v>64</v>
      </c>
      <c r="AN198" s="159" t="str">
        <f>IF(api_version=1,"No","Yes")</f>
        <v>Yes</v>
      </c>
      <c r="AO198" s="177" t="s">
        <v>64</v>
      </c>
      <c r="AP198" s="177" t="str">
        <f t="shared" si="160"/>
        <v>No</v>
      </c>
      <c r="AQ198" s="177" t="s">
        <v>65</v>
      </c>
      <c r="AR198" s="177" t="str">
        <f>IF(api_version=2,"No","No")</f>
        <v>No</v>
      </c>
      <c r="AS198" s="177" t="s">
        <v>65</v>
      </c>
      <c r="AT198" s="177" t="s">
        <v>65</v>
      </c>
      <c r="AU198" s="177" t="s">
        <v>65</v>
      </c>
      <c r="AV198" s="177" t="s">
        <v>65</v>
      </c>
      <c r="AW198" s="177" t="s">
        <v>65</v>
      </c>
      <c r="AX198" s="159" t="s">
        <v>65</v>
      </c>
      <c r="AY198" s="160" t="s">
        <v>65</v>
      </c>
      <c r="AZ198" s="177" t="s">
        <v>65</v>
      </c>
      <c r="BA198" s="177" t="s">
        <v>65</v>
      </c>
      <c r="BB198" s="177" t="s">
        <v>65</v>
      </c>
      <c r="BC198" s="159" t="s">
        <v>65</v>
      </c>
      <c r="BD198" s="177" t="s">
        <v>64</v>
      </c>
      <c r="BE198" s="159" t="str">
        <f>IF(api_version=1,"No","Yes")</f>
        <v>Yes</v>
      </c>
      <c r="BF198" s="177" t="s">
        <v>65</v>
      </c>
      <c r="BG198" s="177" t="s">
        <v>65</v>
      </c>
      <c r="BH198" s="177" t="s">
        <v>65</v>
      </c>
    </row>
    <row r="199" spans="1:60" ht="15.6" thickTop="1" thickBot="1" x14ac:dyDescent="0.35">
      <c r="A199" s="373"/>
      <c r="B199" s="323">
        <f>ROW()</f>
        <v>199</v>
      </c>
      <c r="C199" s="323">
        <f>COUNTIFS(D$6:D199,D199)</f>
        <v>1</v>
      </c>
      <c r="D199" s="49" t="str">
        <f>IF(api_version=2,"shareholderType","-")</f>
        <v>shareholderType</v>
      </c>
      <c r="F199" s="177" t="str">
        <f>IF(api_version=2,"Yes","No")</f>
        <v>Yes</v>
      </c>
      <c r="G199" s="206" t="str">
        <f>IF(api_version=2,"Yes*","No")</f>
        <v>Yes*</v>
      </c>
      <c r="H199" s="177" t="s">
        <v>65</v>
      </c>
      <c r="I199" s="177" t="str">
        <f>IF(api_version=2,"Yes","No")</f>
        <v>Yes</v>
      </c>
      <c r="J199" s="159" t="str">
        <f>IF(api_version=2,"Yes","No")</f>
        <v>Yes</v>
      </c>
      <c r="K199" s="160" t="s">
        <v>65</v>
      </c>
      <c r="L199" s="177" t="str">
        <f>IF(api_version=2,"Yes","No")</f>
        <v>Yes</v>
      </c>
      <c r="M199" s="159" t="s">
        <v>64</v>
      </c>
      <c r="N199" s="160" t="s">
        <v>65</v>
      </c>
      <c r="O199" s="177" t="s">
        <v>64</v>
      </c>
      <c r="P199" s="159" t="str">
        <f>IF(api_version=2,"No","No")</f>
        <v>No</v>
      </c>
      <c r="Q199" s="161" t="s">
        <v>65</v>
      </c>
      <c r="R199" s="160" t="s">
        <v>65</v>
      </c>
      <c r="S199" s="159" t="s">
        <v>65</v>
      </c>
      <c r="T199" s="160" t="s">
        <v>65</v>
      </c>
      <c r="U199" s="159" t="str">
        <f>IF(api_version=2,"Yes","No")</f>
        <v>Yes</v>
      </c>
      <c r="V199" s="160" t="s">
        <v>65</v>
      </c>
      <c r="W199" s="206" t="s">
        <v>669</v>
      </c>
      <c r="X199" s="177" t="str">
        <f>IF(api_version=2,"Yes","No")</f>
        <v>Yes</v>
      </c>
      <c r="Y199" s="177" t="s">
        <v>65</v>
      </c>
      <c r="Z199" s="177" t="s">
        <v>65</v>
      </c>
      <c r="AA199" s="177" t="s">
        <v>65</v>
      </c>
      <c r="AB199" s="206" t="s">
        <v>670</v>
      </c>
      <c r="AC199" s="206" t="s">
        <v>670</v>
      </c>
      <c r="AD199" s="206" t="s">
        <v>670</v>
      </c>
      <c r="AE199" s="206" t="s">
        <v>670</v>
      </c>
      <c r="AF199" s="206" t="s">
        <v>670</v>
      </c>
      <c r="AG199" s="177" t="s">
        <v>64</v>
      </c>
      <c r="AH199" s="177" t="s">
        <v>65</v>
      </c>
      <c r="AI199" s="177" t="s">
        <v>65</v>
      </c>
      <c r="AJ199" s="177" t="s">
        <v>65</v>
      </c>
      <c r="AK199" s="206" t="s">
        <v>669</v>
      </c>
      <c r="AL199" s="206" t="s">
        <v>669</v>
      </c>
      <c r="AM199" s="177" t="s">
        <v>64</v>
      </c>
      <c r="AN199" s="159" t="str">
        <f>IF(api_version=1,"No","Yes")</f>
        <v>Yes</v>
      </c>
      <c r="AO199" s="177" t="s">
        <v>65</v>
      </c>
      <c r="AP199" s="177" t="str">
        <f t="shared" si="160"/>
        <v>No</v>
      </c>
      <c r="AQ199" s="177" t="s">
        <v>65</v>
      </c>
      <c r="AR199" s="177" t="str">
        <f>IF(api_version=2,"No","No")</f>
        <v>No</v>
      </c>
      <c r="AS199" s="177" t="s">
        <v>65</v>
      </c>
      <c r="AT199" s="177" t="s">
        <v>64</v>
      </c>
      <c r="AU199" s="177" t="s">
        <v>65</v>
      </c>
      <c r="AV199" s="206" t="s">
        <v>670</v>
      </c>
      <c r="AW199" s="177" t="str">
        <f>IF(api_version=2,"Yes","No")</f>
        <v>Yes</v>
      </c>
      <c r="AX199" s="159" t="s">
        <v>64</v>
      </c>
      <c r="AY199" s="160" t="s">
        <v>65</v>
      </c>
      <c r="AZ199" s="177" t="s">
        <v>65</v>
      </c>
      <c r="BA199" s="177" t="s">
        <v>65</v>
      </c>
      <c r="BB199" s="177" t="s">
        <v>65</v>
      </c>
      <c r="BC199" s="159" t="s">
        <v>65</v>
      </c>
      <c r="BD199" s="177" t="str">
        <f>IF(api_version=2,"Yes","No")</f>
        <v>Yes</v>
      </c>
      <c r="BE199" s="177" t="s">
        <v>65</v>
      </c>
      <c r="BF199" s="177" t="s">
        <v>65</v>
      </c>
      <c r="BG199" s="177" t="s">
        <v>65</v>
      </c>
      <c r="BH199" s="177" t="s">
        <v>64</v>
      </c>
    </row>
    <row r="200" spans="1:60" ht="15.6" thickTop="1" thickBot="1" x14ac:dyDescent="0.35">
      <c r="A200" s="373"/>
      <c r="B200" s="323">
        <f>ROW()</f>
        <v>200</v>
      </c>
      <c r="C200" s="323">
        <f>COUNTIFS(D$6:D200,D200)</f>
        <v>1</v>
      </c>
      <c r="D200" s="49" t="s">
        <v>723</v>
      </c>
      <c r="F200" s="177" t="s">
        <v>64</v>
      </c>
      <c r="G200" s="177" t="s">
        <v>64</v>
      </c>
      <c r="H200" s="177" t="s">
        <v>65</v>
      </c>
      <c r="I200" s="177" t="s">
        <v>65</v>
      </c>
      <c r="J200" s="159" t="s">
        <v>64</v>
      </c>
      <c r="K200" s="160" t="s">
        <v>65</v>
      </c>
      <c r="L200" s="177" t="s">
        <v>64</v>
      </c>
      <c r="M200" s="159" t="s">
        <v>65</v>
      </c>
      <c r="N200" s="160" t="s">
        <v>65</v>
      </c>
      <c r="O200" s="177" t="s">
        <v>64</v>
      </c>
      <c r="P200" s="159" t="s">
        <v>65</v>
      </c>
      <c r="Q200" s="161" t="s">
        <v>65</v>
      </c>
      <c r="R200" s="160" t="s">
        <v>65</v>
      </c>
      <c r="S200" s="159" t="s">
        <v>65</v>
      </c>
      <c r="T200" s="160" t="s">
        <v>65</v>
      </c>
      <c r="U200" s="159" t="s">
        <v>65</v>
      </c>
      <c r="V200" s="160" t="s">
        <v>65</v>
      </c>
      <c r="W200" s="177" t="s">
        <v>64</v>
      </c>
      <c r="X200" s="177" t="s">
        <v>64</v>
      </c>
      <c r="Y200" s="177" t="s">
        <v>64</v>
      </c>
      <c r="Z200" s="177" t="s">
        <v>64</v>
      </c>
      <c r="AA200" s="177" t="s">
        <v>64</v>
      </c>
      <c r="AB200" s="177" t="s">
        <v>64</v>
      </c>
      <c r="AC200" s="177" t="s">
        <v>64</v>
      </c>
      <c r="AD200" s="177" t="s">
        <v>65</v>
      </c>
      <c r="AE200" s="177" t="s">
        <v>65</v>
      </c>
      <c r="AF200" s="177" t="s">
        <v>64</v>
      </c>
      <c r="AG200" s="177" t="s">
        <v>65</v>
      </c>
      <c r="AH200" s="177" t="s">
        <v>64</v>
      </c>
      <c r="AI200" s="177" t="s">
        <v>64</v>
      </c>
      <c r="AJ200" s="206" t="s">
        <v>670</v>
      </c>
      <c r="AK200" s="177" t="s">
        <v>64</v>
      </c>
      <c r="AL200" s="177" t="str">
        <f>AK200</f>
        <v>Yes</v>
      </c>
      <c r="AM200" s="177" t="s">
        <v>64</v>
      </c>
      <c r="AN200" s="177" t="s">
        <v>65</v>
      </c>
      <c r="AO200" s="177" t="s">
        <v>64</v>
      </c>
      <c r="AP200" s="177" t="str">
        <f t="shared" si="160"/>
        <v>Yes</v>
      </c>
      <c r="AQ200" s="177" t="s">
        <v>65</v>
      </c>
      <c r="AR200" s="177" t="s">
        <v>64</v>
      </c>
      <c r="AS200" s="177" t="s">
        <v>65</v>
      </c>
      <c r="AT200" s="177" t="s">
        <v>64</v>
      </c>
      <c r="AU200" s="177" t="s">
        <v>65</v>
      </c>
      <c r="AV200" s="177" t="s">
        <v>65</v>
      </c>
      <c r="AW200" s="177" t="s">
        <v>65</v>
      </c>
      <c r="AX200" s="159" t="s">
        <v>64</v>
      </c>
      <c r="AY200" s="160" t="s">
        <v>65</v>
      </c>
      <c r="AZ200" s="177" t="s">
        <v>64</v>
      </c>
      <c r="BA200" s="177" t="s">
        <v>65</v>
      </c>
      <c r="BB200" s="177" t="s">
        <v>65</v>
      </c>
      <c r="BC200" s="159" t="s">
        <v>65</v>
      </c>
      <c r="BD200" s="177" t="s">
        <v>65</v>
      </c>
      <c r="BE200" s="177" t="s">
        <v>65</v>
      </c>
      <c r="BF200" s="177" t="s">
        <v>64</v>
      </c>
      <c r="BG200" s="177" t="s">
        <v>65</v>
      </c>
      <c r="BH200" s="177" t="s">
        <v>65</v>
      </c>
    </row>
    <row r="201" spans="1:60" ht="15.6" thickTop="1" thickBot="1" x14ac:dyDescent="0.35">
      <c r="A201" s="373"/>
      <c r="B201" s="323">
        <f>ROW()</f>
        <v>201</v>
      </c>
      <c r="C201" s="323">
        <f>COUNTIFS(D$6:D201,D201)</f>
        <v>1</v>
      </c>
      <c r="D201" s="112" t="s">
        <v>724</v>
      </c>
      <c r="F201" s="177" t="s">
        <v>64</v>
      </c>
      <c r="G201" s="177" t="s">
        <v>64</v>
      </c>
      <c r="H201" s="177" t="s">
        <v>65</v>
      </c>
      <c r="I201" s="177" t="s">
        <v>65</v>
      </c>
      <c r="J201" s="159" t="s">
        <v>64</v>
      </c>
      <c r="K201" s="160" t="s">
        <v>65</v>
      </c>
      <c r="L201" s="177" t="s">
        <v>65</v>
      </c>
      <c r="M201" s="159" t="s">
        <v>65</v>
      </c>
      <c r="N201" s="160" t="s">
        <v>65</v>
      </c>
      <c r="O201" s="177" t="s">
        <v>65</v>
      </c>
      <c r="P201" s="159" t="s">
        <v>65</v>
      </c>
      <c r="Q201" s="161" t="s">
        <v>65</v>
      </c>
      <c r="R201" s="160" t="s">
        <v>65</v>
      </c>
      <c r="S201" s="159" t="s">
        <v>65</v>
      </c>
      <c r="T201" s="160" t="s">
        <v>65</v>
      </c>
      <c r="U201" s="159" t="s">
        <v>65</v>
      </c>
      <c r="V201" s="160" t="s">
        <v>65</v>
      </c>
      <c r="W201" s="177" t="s">
        <v>64</v>
      </c>
      <c r="X201" s="177" t="str">
        <f>IF(api_version=2,"Yes","No")</f>
        <v>Yes</v>
      </c>
      <c r="Y201" s="177" t="s">
        <v>65</v>
      </c>
      <c r="Z201" s="177" t="s">
        <v>65</v>
      </c>
      <c r="AA201" s="177" t="str">
        <f>IF(api_version=2,"Yes","No")</f>
        <v>Yes</v>
      </c>
      <c r="AB201" s="177" t="s">
        <v>64</v>
      </c>
      <c r="AC201" s="177" t="s">
        <v>64</v>
      </c>
      <c r="AD201" s="177" t="s">
        <v>65</v>
      </c>
      <c r="AE201" s="206" t="str">
        <f>IF(api_version=2,"Yes*","No")</f>
        <v>Yes*</v>
      </c>
      <c r="AF201" s="177" t="s">
        <v>65</v>
      </c>
      <c r="AG201" s="177" t="s">
        <v>65</v>
      </c>
      <c r="AH201" s="177" t="s">
        <v>65</v>
      </c>
      <c r="AI201" s="177" t="s">
        <v>65</v>
      </c>
      <c r="AJ201" s="177" t="s">
        <v>65</v>
      </c>
      <c r="AK201" s="177" t="s">
        <v>65</v>
      </c>
      <c r="AL201" s="177" t="str">
        <f t="shared" ref="AL201:AL211" si="161">AK201</f>
        <v>No</v>
      </c>
      <c r="AM201" s="177" t="s">
        <v>64</v>
      </c>
      <c r="AN201" s="177" t="s">
        <v>65</v>
      </c>
      <c r="AO201" s="177" t="s">
        <v>64</v>
      </c>
      <c r="AP201" s="177" t="str">
        <f t="shared" si="160"/>
        <v>No</v>
      </c>
      <c r="AQ201" s="177" t="s">
        <v>65</v>
      </c>
      <c r="AR201" s="177" t="s">
        <v>65</v>
      </c>
      <c r="AS201" s="177" t="s">
        <v>65</v>
      </c>
      <c r="AT201" s="177" t="s">
        <v>65</v>
      </c>
      <c r="AU201" s="177" t="s">
        <v>65</v>
      </c>
      <c r="AV201" s="177" t="s">
        <v>65</v>
      </c>
      <c r="AW201" s="177" t="s">
        <v>65</v>
      </c>
      <c r="AX201" s="159" t="s">
        <v>64</v>
      </c>
      <c r="AY201" s="160" t="s">
        <v>65</v>
      </c>
      <c r="AZ201" s="177" t="s">
        <v>65</v>
      </c>
      <c r="BA201" s="177" t="s">
        <v>65</v>
      </c>
      <c r="BB201" s="177" t="s">
        <v>65</v>
      </c>
      <c r="BC201" s="159" t="s">
        <v>65</v>
      </c>
      <c r="BD201" s="177" t="s">
        <v>65</v>
      </c>
      <c r="BE201" s="177" t="s">
        <v>65</v>
      </c>
      <c r="BF201" s="177" t="s">
        <v>65</v>
      </c>
      <c r="BG201" s="177" t="s">
        <v>65</v>
      </c>
      <c r="BH201" s="177" t="s">
        <v>64</v>
      </c>
    </row>
    <row r="202" spans="1:60" ht="15.6" thickTop="1" thickBot="1" x14ac:dyDescent="0.35">
      <c r="A202" s="373"/>
      <c r="B202" s="323">
        <f>ROW()</f>
        <v>202</v>
      </c>
      <c r="C202" s="323">
        <f>COUNTIFS(D$6:D202,D202)</f>
        <v>8</v>
      </c>
      <c r="D202" s="49" t="s">
        <v>16</v>
      </c>
      <c r="F202" s="177" t="s">
        <v>65</v>
      </c>
      <c r="G202" s="177" t="str">
        <f>IF(api_version=2,"Yes","No")</f>
        <v>Yes</v>
      </c>
      <c r="H202" s="177" t="s">
        <v>65</v>
      </c>
      <c r="I202" s="177" t="s">
        <v>65</v>
      </c>
      <c r="J202" s="159" t="str">
        <f>IF(api_version=2,"Yes","No")</f>
        <v>Yes</v>
      </c>
      <c r="K202" s="160" t="s">
        <v>65</v>
      </c>
      <c r="L202" s="177" t="s">
        <v>65</v>
      </c>
      <c r="M202" s="159" t="str">
        <f>IF(api_version=2,"No","No")</f>
        <v>No</v>
      </c>
      <c r="N202" s="160" t="s">
        <v>65</v>
      </c>
      <c r="O202" s="177" t="s">
        <v>64</v>
      </c>
      <c r="P202" s="159" t="str">
        <f>IF(api_version=2,"No","No")</f>
        <v>No</v>
      </c>
      <c r="Q202" s="161" t="s">
        <v>65</v>
      </c>
      <c r="R202" s="160" t="s">
        <v>65</v>
      </c>
      <c r="S202" s="159" t="s">
        <v>65</v>
      </c>
      <c r="T202" s="160" t="s">
        <v>65</v>
      </c>
      <c r="U202" s="159" t="str">
        <f>IF(api_version=2,"No","No")</f>
        <v>No</v>
      </c>
      <c r="V202" s="160" t="s">
        <v>65</v>
      </c>
      <c r="W202" s="177" t="s">
        <v>64</v>
      </c>
      <c r="X202" s="177" t="str">
        <f>IF(api_version=2,"Yes","No")</f>
        <v>Yes</v>
      </c>
      <c r="Y202" s="177" t="s">
        <v>64</v>
      </c>
      <c r="Z202" s="177" t="s">
        <v>64</v>
      </c>
      <c r="AA202" s="177" t="s">
        <v>65</v>
      </c>
      <c r="AB202" s="177" t="s">
        <v>64</v>
      </c>
      <c r="AC202" s="177" t="s">
        <v>64</v>
      </c>
      <c r="AD202" s="177" t="s">
        <v>65</v>
      </c>
      <c r="AE202" s="177" t="s">
        <v>64</v>
      </c>
      <c r="AF202" s="177" t="s">
        <v>65</v>
      </c>
      <c r="AG202" s="177" t="s">
        <v>64</v>
      </c>
      <c r="AH202" s="177" t="s">
        <v>65</v>
      </c>
      <c r="AI202" s="177" t="s">
        <v>65</v>
      </c>
      <c r="AJ202" s="177" t="s">
        <v>65</v>
      </c>
      <c r="AK202" s="177" t="s">
        <v>65</v>
      </c>
      <c r="AL202" s="177" t="str">
        <f t="shared" si="161"/>
        <v>No</v>
      </c>
      <c r="AM202" s="177" t="s">
        <v>64</v>
      </c>
      <c r="AN202" s="159" t="str">
        <f>IF(api_version=1,"No","Yes")</f>
        <v>Yes</v>
      </c>
      <c r="AO202" s="177" t="s">
        <v>64</v>
      </c>
      <c r="AP202" s="177" t="str">
        <f t="shared" si="160"/>
        <v>No</v>
      </c>
      <c r="AQ202" s="177" t="s">
        <v>65</v>
      </c>
      <c r="AR202" s="177" t="s">
        <v>64</v>
      </c>
      <c r="AS202" s="177" t="s">
        <v>65</v>
      </c>
      <c r="AT202" s="177" t="s">
        <v>65</v>
      </c>
      <c r="AU202" s="177" t="s">
        <v>65</v>
      </c>
      <c r="AV202" s="177" t="s">
        <v>65</v>
      </c>
      <c r="AW202" s="177" t="s">
        <v>65</v>
      </c>
      <c r="AX202" s="159" t="s">
        <v>65</v>
      </c>
      <c r="AY202" s="160" t="s">
        <v>65</v>
      </c>
      <c r="AZ202" s="177" t="s">
        <v>65</v>
      </c>
      <c r="BA202" s="177" t="s">
        <v>65</v>
      </c>
      <c r="BB202" s="177" t="s">
        <v>65</v>
      </c>
      <c r="BC202" s="159" t="s">
        <v>65</v>
      </c>
      <c r="BD202" s="177" t="s">
        <v>65</v>
      </c>
      <c r="BE202" s="177" t="s">
        <v>65</v>
      </c>
      <c r="BF202" s="177" t="s">
        <v>65</v>
      </c>
      <c r="BG202" s="177" t="s">
        <v>65</v>
      </c>
      <c r="BH202" s="177" t="s">
        <v>64</v>
      </c>
    </row>
    <row r="203" spans="1:60" ht="15.6" thickTop="1" thickBot="1" x14ac:dyDescent="0.35">
      <c r="A203" s="373"/>
      <c r="B203" s="323">
        <f>ROW()</f>
        <v>203</v>
      </c>
      <c r="C203" s="323">
        <f>COUNTIFS(D$6:D203,D203)</f>
        <v>1</v>
      </c>
      <c r="D203" s="49" t="s">
        <v>725</v>
      </c>
      <c r="F203" s="177" t="s">
        <v>64</v>
      </c>
      <c r="G203" s="177" t="s">
        <v>64</v>
      </c>
      <c r="H203" s="177" t="s">
        <v>65</v>
      </c>
      <c r="I203" s="177" t="str">
        <f>IF(api_version=2,"Yes","No")</f>
        <v>Yes</v>
      </c>
      <c r="J203" s="159" t="s">
        <v>64</v>
      </c>
      <c r="K203" s="160" t="s">
        <v>65</v>
      </c>
      <c r="L203" s="177" t="s">
        <v>64</v>
      </c>
      <c r="M203" s="159" t="s">
        <v>64</v>
      </c>
      <c r="N203" s="160" t="s">
        <v>65</v>
      </c>
      <c r="O203" s="177" t="s">
        <v>64</v>
      </c>
      <c r="P203" s="159" t="s">
        <v>64</v>
      </c>
      <c r="Q203" s="161" t="s">
        <v>65</v>
      </c>
      <c r="R203" s="160" t="s">
        <v>65</v>
      </c>
      <c r="S203" s="159" t="s">
        <v>65</v>
      </c>
      <c r="T203" s="160" t="s">
        <v>65</v>
      </c>
      <c r="U203" s="159" t="s">
        <v>64</v>
      </c>
      <c r="V203" s="160" t="s">
        <v>65</v>
      </c>
      <c r="W203" s="177" t="s">
        <v>64</v>
      </c>
      <c r="X203" s="177" t="s">
        <v>64</v>
      </c>
      <c r="Y203" s="177" t="s">
        <v>64</v>
      </c>
      <c r="Z203" s="177" t="s">
        <v>64</v>
      </c>
      <c r="AA203" s="177" t="s">
        <v>65</v>
      </c>
      <c r="AB203" s="177" t="s">
        <v>64</v>
      </c>
      <c r="AC203" s="177" t="s">
        <v>64</v>
      </c>
      <c r="AD203" s="177" t="s">
        <v>64</v>
      </c>
      <c r="AE203" s="177" t="s">
        <v>64</v>
      </c>
      <c r="AF203" s="177" t="s">
        <v>64</v>
      </c>
      <c r="AG203" s="177" t="s">
        <v>64</v>
      </c>
      <c r="AH203" s="177" t="s">
        <v>64</v>
      </c>
      <c r="AI203" s="177" t="s">
        <v>64</v>
      </c>
      <c r="AJ203" s="206" t="s">
        <v>670</v>
      </c>
      <c r="AK203" s="177" t="s">
        <v>64</v>
      </c>
      <c r="AL203" s="177" t="str">
        <f t="shared" si="161"/>
        <v>Yes</v>
      </c>
      <c r="AM203" s="177" t="s">
        <v>64</v>
      </c>
      <c r="AN203" s="177" t="s">
        <v>64</v>
      </c>
      <c r="AO203" s="177" t="s">
        <v>64</v>
      </c>
      <c r="AP203" s="177" t="str">
        <f t="shared" si="160"/>
        <v>Yes</v>
      </c>
      <c r="AQ203" s="177" t="s">
        <v>64</v>
      </c>
      <c r="AR203" s="177" t="s">
        <v>64</v>
      </c>
      <c r="AS203" s="177" t="s">
        <v>64</v>
      </c>
      <c r="AT203" s="177" t="s">
        <v>64</v>
      </c>
      <c r="AU203" s="177" t="s">
        <v>64</v>
      </c>
      <c r="AV203" s="177" t="s">
        <v>64</v>
      </c>
      <c r="AW203" s="177" t="s">
        <v>64</v>
      </c>
      <c r="AX203" s="159" t="s">
        <v>64</v>
      </c>
      <c r="AY203" s="160" t="s">
        <v>65</v>
      </c>
      <c r="AZ203" s="177" t="s">
        <v>64</v>
      </c>
      <c r="BA203" s="177" t="s">
        <v>65</v>
      </c>
      <c r="BB203" s="177" t="s">
        <v>65</v>
      </c>
      <c r="BC203" s="159" t="s">
        <v>65</v>
      </c>
      <c r="BD203" s="177" t="s">
        <v>64</v>
      </c>
      <c r="BE203" s="177" t="s">
        <v>64</v>
      </c>
      <c r="BF203" s="177" t="s">
        <v>64</v>
      </c>
      <c r="BG203" s="177" t="s">
        <v>65</v>
      </c>
      <c r="BH203" s="177" t="s">
        <v>64</v>
      </c>
    </row>
    <row r="204" spans="1:60" ht="15.6" thickTop="1" thickBot="1" x14ac:dyDescent="0.35">
      <c r="A204" s="373"/>
      <c r="B204" s="323">
        <f>ROW()</f>
        <v>204</v>
      </c>
      <c r="C204" s="323">
        <f>COUNTIFS(D$6:D204,D204)</f>
        <v>1</v>
      </c>
      <c r="D204" s="49" t="str">
        <f>IF(api_version=2,"Number of Shares Owned","-")</f>
        <v>Number of Shares Owned</v>
      </c>
      <c r="F204" s="177" t="s">
        <v>65</v>
      </c>
      <c r="G204" s="177" t="s">
        <v>65</v>
      </c>
      <c r="H204" s="177" t="s">
        <v>65</v>
      </c>
      <c r="I204" s="177" t="s">
        <v>65</v>
      </c>
      <c r="J204" s="159" t="s">
        <v>65</v>
      </c>
      <c r="K204" s="160" t="s">
        <v>65</v>
      </c>
      <c r="L204" s="177" t="s">
        <v>65</v>
      </c>
      <c r="M204" s="159" t="str">
        <f>IF(api_version=2,"Yes","No")</f>
        <v>Yes</v>
      </c>
      <c r="N204" s="160" t="s">
        <v>65</v>
      </c>
      <c r="O204" s="177" t="s">
        <v>65</v>
      </c>
      <c r="P204" s="159" t="s">
        <v>64</v>
      </c>
      <c r="Q204" s="161" t="s">
        <v>65</v>
      </c>
      <c r="R204" s="160" t="s">
        <v>65</v>
      </c>
      <c r="S204" s="159" t="s">
        <v>65</v>
      </c>
      <c r="T204" s="160" t="s">
        <v>65</v>
      </c>
      <c r="U204" s="159" t="str">
        <f>IF(api_version=2,"Yes","No")</f>
        <v>Yes</v>
      </c>
      <c r="V204" s="160" t="s">
        <v>65</v>
      </c>
      <c r="W204" s="177" t="s">
        <v>65</v>
      </c>
      <c r="X204" s="177" t="s">
        <v>64</v>
      </c>
      <c r="Y204" s="177" t="s">
        <v>64</v>
      </c>
      <c r="Z204" s="177" t="s">
        <v>65</v>
      </c>
      <c r="AA204" s="177" t="s">
        <v>65</v>
      </c>
      <c r="AB204" s="177" t="s">
        <v>65</v>
      </c>
      <c r="AC204" s="177" t="s">
        <v>65</v>
      </c>
      <c r="AD204" s="177" t="s">
        <v>65</v>
      </c>
      <c r="AE204" s="177" t="s">
        <v>65</v>
      </c>
      <c r="AF204" s="177" t="s">
        <v>65</v>
      </c>
      <c r="AG204" s="177" t="s">
        <v>65</v>
      </c>
      <c r="AH204" s="177" t="s">
        <v>65</v>
      </c>
      <c r="AI204" s="177" t="s">
        <v>65</v>
      </c>
      <c r="AJ204" s="177" t="s">
        <v>65</v>
      </c>
      <c r="AK204" s="177" t="str">
        <f>IF(api_ver=2,"Yes","No")</f>
        <v>No</v>
      </c>
      <c r="AL204" s="177" t="str">
        <f t="shared" si="161"/>
        <v>No</v>
      </c>
      <c r="AM204" s="177" t="s">
        <v>64</v>
      </c>
      <c r="AN204" s="177" t="s">
        <v>65</v>
      </c>
      <c r="AO204" s="177" t="s">
        <v>65</v>
      </c>
      <c r="AP204" s="177" t="str">
        <f t="shared" si="160"/>
        <v>No</v>
      </c>
      <c r="AQ204" s="177" t="s">
        <v>65</v>
      </c>
      <c r="AR204" s="177" t="str">
        <f>IF(api_version=2,"Yes","No")</f>
        <v>Yes</v>
      </c>
      <c r="AS204" s="177" t="str">
        <f>IF(api_version=2,"Yes","No")</f>
        <v>Yes</v>
      </c>
      <c r="AT204" s="177" t="str">
        <f>IF(api_version=2,"Yes","No")</f>
        <v>Yes</v>
      </c>
      <c r="AU204" s="177" t="s">
        <v>65</v>
      </c>
      <c r="AV204" s="177" t="s">
        <v>64</v>
      </c>
      <c r="AW204" s="177" t="str">
        <f>IF(api_version=2,"Yes","No")</f>
        <v>Yes</v>
      </c>
      <c r="AX204" s="159" t="s">
        <v>65</v>
      </c>
      <c r="AY204" s="160" t="s">
        <v>65</v>
      </c>
      <c r="AZ204" s="177" t="s">
        <v>65</v>
      </c>
      <c r="BA204" s="177" t="s">
        <v>65</v>
      </c>
      <c r="BB204" s="177" t="s">
        <v>65</v>
      </c>
      <c r="BC204" s="159" t="s">
        <v>65</v>
      </c>
      <c r="BD204" s="177" t="s">
        <v>65</v>
      </c>
      <c r="BE204" s="177" t="s">
        <v>65</v>
      </c>
      <c r="BF204" s="177" t="s">
        <v>65</v>
      </c>
      <c r="BG204" s="177" t="s">
        <v>65</v>
      </c>
      <c r="BH204" s="177" t="s">
        <v>65</v>
      </c>
    </row>
    <row r="205" spans="1:60" ht="15.6" thickTop="1" thickBot="1" x14ac:dyDescent="0.35">
      <c r="A205" s="373"/>
      <c r="B205" s="323">
        <f>ROW()</f>
        <v>205</v>
      </c>
      <c r="C205" s="323">
        <f>COUNTIFS(D$6:D205,D205)</f>
        <v>1</v>
      </c>
      <c r="D205" s="49" t="str">
        <f>IF(api_version=2,"Share Type","-")</f>
        <v>Share Type</v>
      </c>
      <c r="F205" s="177" t="s">
        <v>65</v>
      </c>
      <c r="G205" s="177" t="s">
        <v>65</v>
      </c>
      <c r="H205" s="177" t="s">
        <v>65</v>
      </c>
      <c r="I205" s="177" t="s">
        <v>65</v>
      </c>
      <c r="J205" s="159" t="s">
        <v>65</v>
      </c>
      <c r="K205" s="160" t="s">
        <v>65</v>
      </c>
      <c r="L205" s="177" t="s">
        <v>65</v>
      </c>
      <c r="M205" s="159" t="str">
        <f>IF(api_version=2,"Yes","No")</f>
        <v>Yes</v>
      </c>
      <c r="N205" s="160" t="s">
        <v>65</v>
      </c>
      <c r="O205" s="177" t="s">
        <v>65</v>
      </c>
      <c r="P205" s="159" t="str">
        <f>IF(api_version=2,"No","No")</f>
        <v>No</v>
      </c>
      <c r="Q205" s="161" t="s">
        <v>65</v>
      </c>
      <c r="R205" s="160" t="s">
        <v>65</v>
      </c>
      <c r="S205" s="159" t="s">
        <v>65</v>
      </c>
      <c r="T205" s="160" t="s">
        <v>65</v>
      </c>
      <c r="U205" s="159" t="str">
        <f>IF(api_version=2,"Yes","No")</f>
        <v>Yes</v>
      </c>
      <c r="V205" s="160" t="s">
        <v>65</v>
      </c>
      <c r="W205" s="177" t="s">
        <v>65</v>
      </c>
      <c r="X205" s="177" t="s">
        <v>64</v>
      </c>
      <c r="Y205" s="177" t="s">
        <v>65</v>
      </c>
      <c r="Z205" s="177" t="s">
        <v>65</v>
      </c>
      <c r="AA205" s="177" t="s">
        <v>65</v>
      </c>
      <c r="AB205" s="177" t="s">
        <v>65</v>
      </c>
      <c r="AC205" s="177" t="s">
        <v>65</v>
      </c>
      <c r="AD205" s="177" t="s">
        <v>65</v>
      </c>
      <c r="AE205" s="177" t="s">
        <v>65</v>
      </c>
      <c r="AF205" s="177" t="s">
        <v>65</v>
      </c>
      <c r="AG205" s="177" t="s">
        <v>65</v>
      </c>
      <c r="AH205" s="177" t="s">
        <v>65</v>
      </c>
      <c r="AI205" s="177" t="s">
        <v>65</v>
      </c>
      <c r="AJ205" s="177" t="s">
        <v>65</v>
      </c>
      <c r="AK205" s="177" t="s">
        <v>65</v>
      </c>
      <c r="AL205" s="177" t="str">
        <f t="shared" si="161"/>
        <v>No</v>
      </c>
      <c r="AM205" s="177" t="s">
        <v>64</v>
      </c>
      <c r="AN205" s="177" t="s">
        <v>65</v>
      </c>
      <c r="AO205" s="177" t="s">
        <v>65</v>
      </c>
      <c r="AP205" s="177" t="str">
        <f t="shared" si="160"/>
        <v>No</v>
      </c>
      <c r="AQ205" s="177" t="s">
        <v>65</v>
      </c>
      <c r="AR205" s="177" t="str">
        <f>IF(api_version=2,"Yes","No")</f>
        <v>Yes</v>
      </c>
      <c r="AS205" s="177" t="s">
        <v>65</v>
      </c>
      <c r="AT205" s="177" t="str">
        <f>IF(api_version=2,"Yes","No")</f>
        <v>Yes</v>
      </c>
      <c r="AU205" s="177" t="s">
        <v>65</v>
      </c>
      <c r="AV205" s="177" t="s">
        <v>65</v>
      </c>
      <c r="AW205" s="177" t="str">
        <f>IF(api_version=2,"Yes","No")</f>
        <v>Yes</v>
      </c>
      <c r="AX205" s="159" t="s">
        <v>64</v>
      </c>
      <c r="AY205" s="160" t="s">
        <v>65</v>
      </c>
      <c r="AZ205" s="177" t="s">
        <v>65</v>
      </c>
      <c r="BA205" s="177" t="s">
        <v>65</v>
      </c>
      <c r="BB205" s="177" t="s">
        <v>65</v>
      </c>
      <c r="BC205" s="159" t="s">
        <v>65</v>
      </c>
      <c r="BD205" s="177" t="s">
        <v>65</v>
      </c>
      <c r="BE205" s="177" t="s">
        <v>65</v>
      </c>
      <c r="BF205" s="177" t="s">
        <v>65</v>
      </c>
      <c r="BG205" s="177" t="s">
        <v>65</v>
      </c>
      <c r="BH205" s="177" t="s">
        <v>65</v>
      </c>
    </row>
    <row r="206" spans="1:60" ht="15.6" thickTop="1" thickBot="1" x14ac:dyDescent="0.35">
      <c r="A206" s="373"/>
      <c r="B206" s="323">
        <f>ROW()</f>
        <v>206</v>
      </c>
      <c r="C206" s="323">
        <f>COUNTIFS(D$6:D206,D206)</f>
        <v>1</v>
      </c>
      <c r="D206" s="49" t="str">
        <f>IF(api_version=2,"Currency","-")</f>
        <v>Currency</v>
      </c>
      <c r="F206" s="177" t="s">
        <v>64</v>
      </c>
      <c r="G206" s="177" t="s">
        <v>65</v>
      </c>
      <c r="H206" s="177" t="s">
        <v>65</v>
      </c>
      <c r="I206" s="177" t="s">
        <v>65</v>
      </c>
      <c r="J206" s="159" t="s">
        <v>65</v>
      </c>
      <c r="K206" s="160" t="s">
        <v>65</v>
      </c>
      <c r="L206" s="177" t="s">
        <v>64</v>
      </c>
      <c r="M206" s="159" t="s">
        <v>64</v>
      </c>
      <c r="N206" s="160" t="s">
        <v>65</v>
      </c>
      <c r="O206" s="177" t="s">
        <v>64</v>
      </c>
      <c r="P206" s="159" t="s">
        <v>65</v>
      </c>
      <c r="Q206" s="161" t="s">
        <v>65</v>
      </c>
      <c r="R206" s="160" t="s">
        <v>65</v>
      </c>
      <c r="S206" s="159" t="s">
        <v>65</v>
      </c>
      <c r="T206" s="160" t="s">
        <v>65</v>
      </c>
      <c r="U206" s="159" t="s">
        <v>64</v>
      </c>
      <c r="V206" s="160" t="s">
        <v>65</v>
      </c>
      <c r="W206" s="177" t="s">
        <v>65</v>
      </c>
      <c r="X206" s="177" t="str">
        <f>IF(api_version=2,"Yes","No")</f>
        <v>Yes</v>
      </c>
      <c r="Y206" s="206" t="s">
        <v>64</v>
      </c>
      <c r="Z206" s="206" t="s">
        <v>64</v>
      </c>
      <c r="AA206" s="177" t="s">
        <v>65</v>
      </c>
      <c r="AB206" s="177" t="s">
        <v>65</v>
      </c>
      <c r="AC206" s="177" t="s">
        <v>65</v>
      </c>
      <c r="AD206" s="177" t="s">
        <v>65</v>
      </c>
      <c r="AE206" s="207" t="s">
        <v>65</v>
      </c>
      <c r="AF206" s="207" t="s">
        <v>65</v>
      </c>
      <c r="AG206" s="177" t="s">
        <v>65</v>
      </c>
      <c r="AH206" s="177" t="s">
        <v>65</v>
      </c>
      <c r="AI206" s="177" t="s">
        <v>65</v>
      </c>
      <c r="AJ206" s="177" t="s">
        <v>65</v>
      </c>
      <c r="AK206" s="177" t="s">
        <v>65</v>
      </c>
      <c r="AL206" s="177" t="str">
        <f t="shared" si="161"/>
        <v>No</v>
      </c>
      <c r="AM206" s="177" t="s">
        <v>64</v>
      </c>
      <c r="AN206" s="177" t="s">
        <v>65</v>
      </c>
      <c r="AO206" s="177" t="s">
        <v>64</v>
      </c>
      <c r="AP206" s="177" t="str">
        <f t="shared" si="160"/>
        <v>No</v>
      </c>
      <c r="AQ206" s="177" t="s">
        <v>65</v>
      </c>
      <c r="AR206" s="177" t="str">
        <f>IF(api_version=2,"Yes","No")</f>
        <v>Yes</v>
      </c>
      <c r="AS206" s="177" t="s">
        <v>65</v>
      </c>
      <c r="AT206" s="177" t="s">
        <v>65</v>
      </c>
      <c r="AU206" s="177" t="s">
        <v>65</v>
      </c>
      <c r="AV206" s="177" t="s">
        <v>65</v>
      </c>
      <c r="AW206" s="177" t="s">
        <v>65</v>
      </c>
      <c r="AX206" s="159" t="s">
        <v>65</v>
      </c>
      <c r="AY206" s="160" t="s">
        <v>65</v>
      </c>
      <c r="AZ206" s="177" t="s">
        <v>65</v>
      </c>
      <c r="BA206" s="177" t="s">
        <v>65</v>
      </c>
      <c r="BB206" s="177" t="s">
        <v>65</v>
      </c>
      <c r="BC206" s="177" t="s">
        <v>65</v>
      </c>
      <c r="BD206" s="177" t="s">
        <v>65</v>
      </c>
      <c r="BE206" s="177" t="s">
        <v>65</v>
      </c>
      <c r="BF206" s="177" t="s">
        <v>65</v>
      </c>
      <c r="BG206" s="177" t="s">
        <v>65</v>
      </c>
      <c r="BH206" s="177" t="s">
        <v>65</v>
      </c>
    </row>
    <row r="207" spans="1:60" ht="15.6" hidden="1" thickTop="1" thickBot="1" x14ac:dyDescent="0.35">
      <c r="A207" s="373"/>
      <c r="B207" s="323">
        <f>ROW()</f>
        <v>207</v>
      </c>
      <c r="C207" s="323">
        <f>COUNTIFS(D$6:D207,D207)</f>
        <v>1</v>
      </c>
      <c r="D207" s="49" t="str">
        <f>IF(api_version=2,"start date","-")</f>
        <v>start date</v>
      </c>
      <c r="F207" s="177"/>
      <c r="G207" s="177"/>
      <c r="H207" s="177"/>
      <c r="I207" s="177"/>
      <c r="J207" s="159"/>
      <c r="K207" s="160"/>
      <c r="L207" s="177"/>
      <c r="M207" s="159"/>
      <c r="N207" s="160"/>
      <c r="O207" s="177"/>
      <c r="P207" s="196"/>
      <c r="Q207" s="161" t="s">
        <v>65</v>
      </c>
      <c r="R207" s="160" t="s">
        <v>65</v>
      </c>
      <c r="S207" s="159"/>
      <c r="T207" s="160"/>
      <c r="U207" s="159" t="s">
        <v>65</v>
      </c>
      <c r="V207" s="160" t="s">
        <v>65</v>
      </c>
      <c r="W207" s="177" t="s">
        <v>64</v>
      </c>
      <c r="X207" s="177"/>
      <c r="Y207" s="206"/>
      <c r="Z207" s="206"/>
      <c r="AA207" s="177"/>
      <c r="AB207" s="177"/>
      <c r="AC207" s="177"/>
      <c r="AD207" s="177"/>
      <c r="AE207" s="207"/>
      <c r="AF207" s="207"/>
      <c r="AG207" s="177"/>
      <c r="AH207" s="177"/>
      <c r="AI207" s="177"/>
      <c r="AJ207" s="177"/>
      <c r="AK207" s="177"/>
      <c r="AL207" s="177">
        <f t="shared" si="161"/>
        <v>0</v>
      </c>
      <c r="AM207" s="177"/>
      <c r="AN207" s="177"/>
      <c r="AO207" s="177"/>
      <c r="AP207" s="177"/>
      <c r="AQ207" s="177"/>
      <c r="AR207" s="177"/>
      <c r="AS207" s="177"/>
      <c r="AT207" s="177"/>
      <c r="AU207" s="177" t="s">
        <v>65</v>
      </c>
      <c r="AV207" s="177"/>
      <c r="AW207" s="177"/>
      <c r="AX207" s="159"/>
      <c r="AY207" s="160"/>
      <c r="AZ207" s="177" t="s">
        <v>65</v>
      </c>
      <c r="BA207" s="177" t="s">
        <v>65</v>
      </c>
      <c r="BB207" s="177" t="s">
        <v>65</v>
      </c>
      <c r="BC207" s="177" t="s">
        <v>65</v>
      </c>
      <c r="BD207" s="177" t="s">
        <v>65</v>
      </c>
      <c r="BE207" s="177" t="s">
        <v>65</v>
      </c>
      <c r="BF207" s="177" t="s">
        <v>65</v>
      </c>
      <c r="BG207" s="177" t="s">
        <v>65</v>
      </c>
      <c r="BH207" s="177"/>
    </row>
    <row r="208" spans="1:60" ht="15.6" hidden="1" thickTop="1" thickBot="1" x14ac:dyDescent="0.35">
      <c r="A208" s="373"/>
      <c r="B208" s="323">
        <f>ROW()</f>
        <v>208</v>
      </c>
      <c r="C208" s="323">
        <f>COUNTIFS(D$6:D208,D208)</f>
        <v>1</v>
      </c>
      <c r="D208" s="49" t="s">
        <v>726</v>
      </c>
      <c r="F208" s="177"/>
      <c r="G208" s="177"/>
      <c r="H208" s="177"/>
      <c r="I208" s="177"/>
      <c r="J208" s="159"/>
      <c r="K208" s="160"/>
      <c r="L208" s="177"/>
      <c r="M208" s="159"/>
      <c r="N208" s="160"/>
      <c r="O208" s="177"/>
      <c r="P208" s="196"/>
      <c r="Q208" s="161" t="s">
        <v>65</v>
      </c>
      <c r="R208" s="160" t="s">
        <v>65</v>
      </c>
      <c r="S208" s="159"/>
      <c r="T208" s="160"/>
      <c r="U208" s="159" t="str">
        <f>IF(api_version=2,"Yes","No")</f>
        <v>Yes</v>
      </c>
      <c r="V208" s="160" t="s">
        <v>65</v>
      </c>
      <c r="W208" s="177" t="s">
        <v>65</v>
      </c>
      <c r="X208" s="177"/>
      <c r="Y208" s="206"/>
      <c r="Z208" s="206"/>
      <c r="AA208" s="177"/>
      <c r="AB208" s="177"/>
      <c r="AC208" s="177"/>
      <c r="AD208" s="177"/>
      <c r="AE208" s="207"/>
      <c r="AF208" s="207"/>
      <c r="AG208" s="177"/>
      <c r="AH208" s="177"/>
      <c r="AI208" s="177"/>
      <c r="AJ208" s="177"/>
      <c r="AK208" s="177"/>
      <c r="AL208" s="177"/>
      <c r="AM208" s="177"/>
      <c r="AN208" s="177"/>
      <c r="AO208" s="177"/>
      <c r="AP208" s="177"/>
      <c r="AQ208" s="177"/>
      <c r="AR208" s="177"/>
      <c r="AS208" s="177"/>
      <c r="AT208" s="177"/>
      <c r="AU208" s="177"/>
      <c r="AV208" s="177"/>
      <c r="AW208" s="177"/>
      <c r="AX208" s="159"/>
      <c r="AY208" s="160"/>
      <c r="AZ208" s="177"/>
      <c r="BA208" s="177"/>
      <c r="BB208" s="177"/>
      <c r="BC208" s="177"/>
      <c r="BD208" s="177"/>
      <c r="BE208" s="177"/>
      <c r="BF208" s="177"/>
      <c r="BG208" s="177"/>
      <c r="BH208" s="177"/>
    </row>
    <row r="209" spans="1:60" ht="15.6" hidden="1" thickTop="1" thickBot="1" x14ac:dyDescent="0.35">
      <c r="A209" s="373"/>
      <c r="B209" s="323">
        <f>ROW()</f>
        <v>209</v>
      </c>
      <c r="C209" s="323">
        <f>COUNTIFS(D$6:D209,D209)</f>
        <v>1</v>
      </c>
      <c r="D209" s="49" t="str">
        <f>IF(api_version=2,"Value Per Share","-")</f>
        <v>Value Per Share</v>
      </c>
      <c r="F209" s="177"/>
      <c r="G209" s="177"/>
      <c r="H209" s="177"/>
      <c r="I209" s="177"/>
      <c r="J209" s="159"/>
      <c r="K209" s="160"/>
      <c r="L209" s="177"/>
      <c r="M209" s="159"/>
      <c r="N209" s="160"/>
      <c r="O209" s="177"/>
      <c r="P209" s="159"/>
      <c r="Q209" s="161" t="s">
        <v>65</v>
      </c>
      <c r="R209" s="160" t="s">
        <v>65</v>
      </c>
      <c r="S209" s="159" t="s">
        <v>65</v>
      </c>
      <c r="T209" s="160" t="s">
        <v>65</v>
      </c>
      <c r="U209" s="159" t="s">
        <v>64</v>
      </c>
      <c r="V209" s="160" t="s">
        <v>65</v>
      </c>
      <c r="W209" s="177" t="s">
        <v>65</v>
      </c>
      <c r="X209" s="177"/>
      <c r="Y209" s="177"/>
      <c r="Z209" s="177"/>
      <c r="AA209" s="177"/>
      <c r="AB209" s="177"/>
      <c r="AC209" s="177"/>
      <c r="AD209" s="177"/>
      <c r="AE209" s="177"/>
      <c r="AF209" s="177"/>
      <c r="AG209" s="177" t="s">
        <v>65</v>
      </c>
      <c r="AH209" s="177"/>
      <c r="AI209" s="177"/>
      <c r="AJ209" s="177"/>
      <c r="AK209" s="177"/>
      <c r="AL209" s="177">
        <f t="shared" si="161"/>
        <v>0</v>
      </c>
      <c r="AM209" s="177"/>
      <c r="AN209" s="177"/>
      <c r="AO209" s="177"/>
      <c r="AP209" s="177"/>
      <c r="AQ209" s="177"/>
      <c r="AR209" s="177"/>
      <c r="AS209" s="177"/>
      <c r="AT209" s="177"/>
      <c r="AU209" s="177" t="s">
        <v>65</v>
      </c>
      <c r="AV209" s="177"/>
      <c r="AW209" s="177"/>
      <c r="AX209" s="159"/>
      <c r="AY209" s="160"/>
      <c r="AZ209" s="177" t="s">
        <v>65</v>
      </c>
      <c r="BA209" s="177" t="s">
        <v>65</v>
      </c>
      <c r="BB209" s="177" t="s">
        <v>65</v>
      </c>
      <c r="BC209" s="177" t="s">
        <v>65</v>
      </c>
      <c r="BD209" s="177" t="s">
        <v>65</v>
      </c>
      <c r="BE209" s="177" t="s">
        <v>65</v>
      </c>
      <c r="BF209" s="177" t="s">
        <v>65</v>
      </c>
      <c r="BG209" s="177" t="s">
        <v>65</v>
      </c>
      <c r="BH209" s="177"/>
    </row>
    <row r="210" spans="1:60" ht="15.6" hidden="1" thickTop="1" thickBot="1" x14ac:dyDescent="0.35">
      <c r="A210" s="373"/>
      <c r="B210" s="323">
        <f>ROW()</f>
        <v>210</v>
      </c>
      <c r="C210" s="323">
        <f>COUNTIFS(D$6:D210,D210)</f>
        <v>1</v>
      </c>
      <c r="D210" s="49" t="str">
        <f>IF(api_version=2,"Jointly Owned","-")</f>
        <v>Jointly Owned</v>
      </c>
      <c r="F210" s="177"/>
      <c r="G210" s="177"/>
      <c r="H210" s="177"/>
      <c r="I210" s="177"/>
      <c r="J210" s="159"/>
      <c r="K210" s="160"/>
      <c r="L210" s="177"/>
      <c r="M210" s="159"/>
      <c r="N210" s="160"/>
      <c r="O210" s="177"/>
      <c r="P210" s="159"/>
      <c r="Q210" s="161" t="s">
        <v>65</v>
      </c>
      <c r="R210" s="160" t="s">
        <v>65</v>
      </c>
      <c r="S210" s="159" t="s">
        <v>65</v>
      </c>
      <c r="T210" s="160" t="s">
        <v>65</v>
      </c>
      <c r="U210" s="159" t="s">
        <v>65</v>
      </c>
      <c r="V210" s="160"/>
      <c r="W210" s="177" t="s">
        <v>65</v>
      </c>
      <c r="X210" s="177"/>
      <c r="Y210" s="177"/>
      <c r="Z210" s="177"/>
      <c r="AA210" s="177"/>
      <c r="AB210" s="177"/>
      <c r="AC210" s="177"/>
      <c r="AD210" s="177"/>
      <c r="AE210" s="177"/>
      <c r="AF210" s="177"/>
      <c r="AG210" s="177" t="s">
        <v>65</v>
      </c>
      <c r="AH210" s="177"/>
      <c r="AI210" s="177"/>
      <c r="AJ210" s="177"/>
      <c r="AK210" s="177"/>
      <c r="AL210" s="177">
        <f t="shared" si="161"/>
        <v>0</v>
      </c>
      <c r="AM210" s="177"/>
      <c r="AN210" s="177"/>
      <c r="AO210" s="177"/>
      <c r="AP210" s="177"/>
      <c r="AQ210" s="177"/>
      <c r="AR210" s="177"/>
      <c r="AS210" s="177"/>
      <c r="AT210" s="177"/>
      <c r="AU210" s="177" t="s">
        <v>65</v>
      </c>
      <c r="AV210" s="177"/>
      <c r="AW210" s="177" t="s">
        <v>65</v>
      </c>
      <c r="AX210" s="159"/>
      <c r="AY210" s="160"/>
      <c r="AZ210" s="177" t="s">
        <v>65</v>
      </c>
      <c r="BA210" s="177" t="s">
        <v>65</v>
      </c>
      <c r="BB210" s="177" t="s">
        <v>65</v>
      </c>
      <c r="BC210" s="177" t="s">
        <v>65</v>
      </c>
      <c r="BD210" s="177" t="s">
        <v>65</v>
      </c>
      <c r="BE210" s="177" t="s">
        <v>65</v>
      </c>
      <c r="BF210" s="177" t="s">
        <v>65</v>
      </c>
      <c r="BG210" s="177" t="s">
        <v>65</v>
      </c>
      <c r="BH210" s="177"/>
    </row>
    <row r="211" spans="1:60" ht="15.6" thickTop="1" thickBot="1" x14ac:dyDescent="0.35">
      <c r="A211" s="373"/>
      <c r="B211" s="323">
        <f>ROW()</f>
        <v>211</v>
      </c>
      <c r="C211" s="323">
        <f>COUNTIFS(D$6:D211,D211)</f>
        <v>1</v>
      </c>
      <c r="D211" s="49" t="str">
        <f>IF(api_version=2,"Additional Data","-")</f>
        <v>Additional Data</v>
      </c>
      <c r="F211" s="177" t="str">
        <f t="shared" ref="F211:G211" si="162">IF(api_version=2,"No","No")</f>
        <v>No</v>
      </c>
      <c r="G211" s="177" t="str">
        <f t="shared" si="162"/>
        <v>No</v>
      </c>
      <c r="H211" s="177" t="s">
        <v>65</v>
      </c>
      <c r="I211" s="177" t="str">
        <f>IF(api_version=2,"Yes","No")</f>
        <v>Yes</v>
      </c>
      <c r="J211" s="159" t="str">
        <f>IF(api_version=2,"Yes","No")</f>
        <v>Yes</v>
      </c>
      <c r="K211" s="160" t="s">
        <v>65</v>
      </c>
      <c r="L211" s="177" t="s">
        <v>65</v>
      </c>
      <c r="M211" s="159" t="s">
        <v>65</v>
      </c>
      <c r="N211" s="160" t="s">
        <v>65</v>
      </c>
      <c r="O211" s="177" t="str">
        <f>IF(api_version=2,"Yes","No")</f>
        <v>Yes</v>
      </c>
      <c r="P211" s="159" t="s">
        <v>64</v>
      </c>
      <c r="Q211" s="161" t="s">
        <v>65</v>
      </c>
      <c r="R211" s="160" t="s">
        <v>65</v>
      </c>
      <c r="S211" s="159" t="s">
        <v>65</v>
      </c>
      <c r="T211" s="160" t="s">
        <v>65</v>
      </c>
      <c r="U211" s="177" t="s">
        <v>65</v>
      </c>
      <c r="V211" s="177" t="s">
        <v>65</v>
      </c>
      <c r="W211" s="177" t="str">
        <f>IF(api_version=2,"Yes","No")</f>
        <v>Yes</v>
      </c>
      <c r="X211" s="177" t="s">
        <v>65</v>
      </c>
      <c r="Y211" s="177" t="s">
        <v>65</v>
      </c>
      <c r="Z211" s="177" t="s">
        <v>65</v>
      </c>
      <c r="AA211" s="177" t="s">
        <v>65</v>
      </c>
      <c r="AB211" s="177" t="s">
        <v>65</v>
      </c>
      <c r="AC211" s="177" t="s">
        <v>65</v>
      </c>
      <c r="AD211" s="177" t="s">
        <v>65</v>
      </c>
      <c r="AE211" s="177" t="s">
        <v>65</v>
      </c>
      <c r="AF211" s="177" t="s">
        <v>65</v>
      </c>
      <c r="AG211" s="177" t="s">
        <v>65</v>
      </c>
      <c r="AH211" s="177" t="s">
        <v>65</v>
      </c>
      <c r="AI211" s="177" t="s">
        <v>65</v>
      </c>
      <c r="AJ211" s="177" t="s">
        <v>65</v>
      </c>
      <c r="AK211" s="206" t="str">
        <f>IF(api_ver=2,"Yes*","No")</f>
        <v>No</v>
      </c>
      <c r="AL211" s="206" t="str">
        <f t="shared" si="161"/>
        <v>No</v>
      </c>
      <c r="AM211" s="177" t="s">
        <v>65</v>
      </c>
      <c r="AN211" s="177" t="s">
        <v>65</v>
      </c>
      <c r="AO211" s="177" t="s">
        <v>65</v>
      </c>
      <c r="AP211" s="177" t="s">
        <v>65</v>
      </c>
      <c r="AQ211" s="177" t="s">
        <v>65</v>
      </c>
      <c r="AR211" s="177" t="s">
        <v>65</v>
      </c>
      <c r="AS211" s="177" t="s">
        <v>65</v>
      </c>
      <c r="AT211" s="177" t="s">
        <v>65</v>
      </c>
      <c r="AU211" s="177" t="s">
        <v>65</v>
      </c>
      <c r="AV211" s="177" t="s">
        <v>65</v>
      </c>
      <c r="AW211" s="177" t="s">
        <v>65</v>
      </c>
      <c r="AX211" s="159" t="s">
        <v>64</v>
      </c>
      <c r="AY211" s="160" t="s">
        <v>65</v>
      </c>
      <c r="AZ211" s="177" t="s">
        <v>65</v>
      </c>
      <c r="BA211" s="177" t="s">
        <v>65</v>
      </c>
      <c r="BB211" s="177" t="s">
        <v>65</v>
      </c>
      <c r="BC211" s="177" t="s">
        <v>65</v>
      </c>
      <c r="BD211" s="177" t="s">
        <v>65</v>
      </c>
      <c r="BE211" s="177" t="s">
        <v>65</v>
      </c>
      <c r="BF211" s="177" t="s">
        <v>65</v>
      </c>
      <c r="BG211" s="177" t="s">
        <v>65</v>
      </c>
      <c r="BH211" s="177" t="s">
        <v>65</v>
      </c>
    </row>
    <row r="212" spans="1:60" ht="15.6" hidden="1" thickTop="1" thickBot="1" x14ac:dyDescent="0.35">
      <c r="A212" s="373"/>
      <c r="B212" s="323">
        <f>ROW()</f>
        <v>212</v>
      </c>
      <c r="C212" s="323">
        <f>COUNTIFS(D$6:D212,D212)</f>
        <v>2</v>
      </c>
      <c r="D212" s="49" t="str">
        <f>IF(api_version=2,"-","-")</f>
        <v>-</v>
      </c>
      <c r="F212" s="177"/>
      <c r="G212" s="177"/>
      <c r="H212" s="177"/>
      <c r="I212" s="177"/>
      <c r="J212" s="159"/>
      <c r="K212" s="160"/>
      <c r="L212" s="177"/>
      <c r="M212" s="177"/>
      <c r="N212" s="177"/>
      <c r="O212" s="177"/>
      <c r="P212" s="159"/>
      <c r="Q212" s="161"/>
      <c r="R212" s="161"/>
      <c r="S212" s="159" t="s">
        <v>65</v>
      </c>
      <c r="T212" s="160" t="s">
        <v>65</v>
      </c>
      <c r="U212" s="159"/>
      <c r="V212" s="160"/>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77"/>
      <c r="AW212" s="177"/>
      <c r="AX212" s="159"/>
      <c r="AY212" s="160"/>
      <c r="AZ212" s="177"/>
      <c r="BA212" s="177"/>
      <c r="BB212" s="177"/>
      <c r="BC212" s="159" t="s">
        <v>65</v>
      </c>
      <c r="BD212" s="177"/>
      <c r="BE212" s="177"/>
      <c r="BF212" s="177"/>
      <c r="BG212" s="177"/>
      <c r="BH212" s="177"/>
    </row>
    <row r="213" spans="1:60" ht="15" thickTop="1" x14ac:dyDescent="0.3">
      <c r="A213" s="373"/>
      <c r="B213" s="323">
        <f>ROW()</f>
        <v>213</v>
      </c>
      <c r="C213" s="323">
        <f>COUNTIFS(D$6:D213,D213)</f>
        <v>16</v>
      </c>
      <c r="D213" s="111" t="s">
        <v>667</v>
      </c>
      <c r="F213" s="167"/>
      <c r="G213" s="167"/>
      <c r="H213" s="167"/>
      <c r="I213" s="167"/>
      <c r="J213" s="167"/>
      <c r="K213" s="167"/>
      <c r="L213" s="167"/>
      <c r="M213" s="383"/>
      <c r="N213" s="383"/>
      <c r="O213" s="167"/>
      <c r="P213" s="167"/>
      <c r="Q213" s="167"/>
      <c r="R213" s="167"/>
      <c r="S213" s="383"/>
      <c r="T213" s="383"/>
      <c r="U213" s="383"/>
      <c r="V213" s="383"/>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167"/>
      <c r="AW213" s="167"/>
      <c r="AX213" s="410" t="str">
        <f>AX$3</f>
        <v>Limited</v>
      </c>
      <c r="AY213" s="410" t="str">
        <f>AY$3</f>
        <v>Non Limited</v>
      </c>
      <c r="AZ213" s="167"/>
      <c r="BA213" s="167"/>
      <c r="BB213" s="167"/>
      <c r="BC213" s="167"/>
      <c r="BD213" s="167"/>
      <c r="BE213" s="167"/>
      <c r="BF213" s="167"/>
      <c r="BG213" s="167"/>
      <c r="BH213" s="167"/>
    </row>
    <row r="214" spans="1:60" ht="18.75" customHeight="1" x14ac:dyDescent="0.3">
      <c r="A214" s="373" t="s">
        <v>6</v>
      </c>
      <c r="B214" s="323">
        <f>ROW()</f>
        <v>214</v>
      </c>
      <c r="C214" s="323">
        <f>COUNTIFS(D$6:D214,D214)</f>
        <v>1</v>
      </c>
      <c r="D214" s="51" t="s">
        <v>6</v>
      </c>
      <c r="F214" s="167"/>
      <c r="G214" s="167"/>
      <c r="H214" s="167"/>
      <c r="I214" s="167"/>
      <c r="J214" s="167"/>
      <c r="K214" s="167"/>
      <c r="L214" s="167"/>
      <c r="M214" s="374"/>
      <c r="N214" s="374"/>
      <c r="O214" s="167"/>
      <c r="P214" s="167"/>
      <c r="Q214" s="167"/>
      <c r="R214" s="167"/>
      <c r="S214" s="374"/>
      <c r="T214" s="374"/>
      <c r="U214" s="374"/>
      <c r="V214" s="374"/>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167"/>
      <c r="AW214" s="167"/>
      <c r="AX214" s="411"/>
      <c r="AY214" s="411"/>
      <c r="AZ214" s="167"/>
      <c r="BA214" s="167"/>
      <c r="BB214" s="167"/>
      <c r="BC214" s="374"/>
      <c r="BD214" s="167"/>
      <c r="BE214" s="167"/>
      <c r="BF214" s="167"/>
      <c r="BG214" s="167"/>
      <c r="BH214" s="167"/>
    </row>
    <row r="215" spans="1:60" ht="15" thickBot="1" x14ac:dyDescent="0.35">
      <c r="A215" s="373"/>
      <c r="B215" s="323">
        <f>ROW()</f>
        <v>215</v>
      </c>
      <c r="C215" s="323">
        <f>COUNTIFS(D$6:D215,D215)</f>
        <v>1</v>
      </c>
      <c r="D215" s="58" t="s">
        <v>727</v>
      </c>
      <c r="F215" s="167"/>
      <c r="G215" s="167"/>
      <c r="H215" s="167"/>
      <c r="I215" s="167"/>
      <c r="J215" s="167"/>
      <c r="K215" s="167"/>
      <c r="L215" s="167"/>
      <c r="M215" s="375"/>
      <c r="N215" s="375"/>
      <c r="O215" s="167"/>
      <c r="P215" s="167"/>
      <c r="Q215" s="167"/>
      <c r="R215" s="167"/>
      <c r="S215" s="375"/>
      <c r="T215" s="375"/>
      <c r="U215" s="375"/>
      <c r="V215" s="375"/>
      <c r="W215" s="167"/>
      <c r="X215" s="167"/>
      <c r="Y215" s="167"/>
      <c r="Z215" s="167"/>
      <c r="AA215" s="167"/>
      <c r="AB215" s="167"/>
      <c r="AC215" s="167"/>
      <c r="AD215" s="167"/>
      <c r="AE215" s="167"/>
      <c r="AF215" s="167"/>
      <c r="AG215" s="167"/>
      <c r="AH215" s="167"/>
      <c r="AI215" s="167"/>
      <c r="AJ215" s="167"/>
      <c r="AK215" s="167"/>
      <c r="AL215" s="167"/>
      <c r="AM215" s="167"/>
      <c r="AN215" s="167"/>
      <c r="AO215" s="167"/>
      <c r="AP215" s="167"/>
      <c r="AQ215" s="167"/>
      <c r="AR215" s="167"/>
      <c r="AS215" s="167"/>
      <c r="AT215" s="167"/>
      <c r="AU215" s="167"/>
      <c r="AV215" s="167"/>
      <c r="AW215" s="167"/>
      <c r="AX215" s="412"/>
      <c r="AY215" s="412"/>
      <c r="AZ215" s="167"/>
      <c r="BA215" s="167"/>
      <c r="BB215" s="167"/>
      <c r="BC215" s="375"/>
      <c r="BD215" s="167"/>
      <c r="BE215" s="167"/>
      <c r="BF215" s="167"/>
      <c r="BG215" s="167"/>
      <c r="BH215" s="167"/>
    </row>
    <row r="216" spans="1:60" ht="15.6" thickTop="1" thickBot="1" x14ac:dyDescent="0.35">
      <c r="A216" s="373"/>
      <c r="B216" s="323">
        <f>ROW()</f>
        <v>216</v>
      </c>
      <c r="C216" s="323">
        <f>COUNTIFS(D$6:D216,D216)</f>
        <v>1</v>
      </c>
      <c r="D216" s="49" t="s">
        <v>728</v>
      </c>
      <c r="F216" s="177" t="s">
        <v>64</v>
      </c>
      <c r="G216" s="177" t="s">
        <v>64</v>
      </c>
      <c r="H216" s="177" t="s">
        <v>64</v>
      </c>
      <c r="I216" s="177" t="s">
        <v>64</v>
      </c>
      <c r="J216" s="159" t="s">
        <v>64</v>
      </c>
      <c r="K216" s="160" t="s">
        <v>65</v>
      </c>
      <c r="L216" s="177" t="s">
        <v>64</v>
      </c>
      <c r="M216" s="159" t="s">
        <v>64</v>
      </c>
      <c r="N216" s="160" t="s">
        <v>65</v>
      </c>
      <c r="O216" s="177" t="s">
        <v>64</v>
      </c>
      <c r="P216" s="159" t="s">
        <v>64</v>
      </c>
      <c r="Q216" s="161" t="s">
        <v>64</v>
      </c>
      <c r="R216" s="161" t="s">
        <v>64</v>
      </c>
      <c r="S216" s="159" t="s">
        <v>64</v>
      </c>
      <c r="T216" s="160" t="s">
        <v>65</v>
      </c>
      <c r="U216" s="159" t="s">
        <v>64</v>
      </c>
      <c r="V216" s="160" t="s">
        <v>65</v>
      </c>
      <c r="W216" s="177" t="s">
        <v>65</v>
      </c>
      <c r="X216" s="177" t="s">
        <v>65</v>
      </c>
      <c r="Y216" s="177" t="s">
        <v>64</v>
      </c>
      <c r="Z216" s="177" t="s">
        <v>65</v>
      </c>
      <c r="AA216" s="177" t="s">
        <v>65</v>
      </c>
      <c r="AB216" s="177" t="s">
        <v>65</v>
      </c>
      <c r="AC216" s="177" t="s">
        <v>65</v>
      </c>
      <c r="AD216" s="177" t="s">
        <v>64</v>
      </c>
      <c r="AE216" s="177" t="s">
        <v>64</v>
      </c>
      <c r="AF216" s="177" t="s">
        <v>65</v>
      </c>
      <c r="AG216" s="177" t="s">
        <v>64</v>
      </c>
      <c r="AH216" s="177" t="s">
        <v>65</v>
      </c>
      <c r="AI216" s="177" t="s">
        <v>64</v>
      </c>
      <c r="AJ216" s="177" t="s">
        <v>64</v>
      </c>
      <c r="AK216" s="177" t="s">
        <v>65</v>
      </c>
      <c r="AL216" s="177" t="str">
        <f>AK216</f>
        <v>No</v>
      </c>
      <c r="AM216" s="177" t="s">
        <v>64</v>
      </c>
      <c r="AN216" s="177" t="s">
        <v>64</v>
      </c>
      <c r="AO216" s="177" t="s">
        <v>64</v>
      </c>
      <c r="AP216" s="177" t="str">
        <f>AI216</f>
        <v>Yes</v>
      </c>
      <c r="AQ216" s="177" t="s">
        <v>65</v>
      </c>
      <c r="AR216" s="177" t="s">
        <v>66</v>
      </c>
      <c r="AS216" s="177" t="s">
        <v>65</v>
      </c>
      <c r="AT216" s="177" t="s">
        <v>65</v>
      </c>
      <c r="AU216" s="177" t="s">
        <v>65</v>
      </c>
      <c r="AV216" s="177" t="s">
        <v>64</v>
      </c>
      <c r="AW216" s="177" t="s">
        <v>64</v>
      </c>
      <c r="AX216" s="159" t="s">
        <v>64</v>
      </c>
      <c r="AY216" s="159" t="s">
        <v>64</v>
      </c>
      <c r="AZ216" s="177" t="s">
        <v>65</v>
      </c>
      <c r="BA216" s="177" t="s">
        <v>64</v>
      </c>
      <c r="BB216" s="177" t="s">
        <v>64</v>
      </c>
      <c r="BC216" s="159" t="s">
        <v>65</v>
      </c>
      <c r="BD216" s="177" t="s">
        <v>65</v>
      </c>
      <c r="BE216" s="177" t="s">
        <v>65</v>
      </c>
      <c r="BF216" s="177" t="s">
        <v>65</v>
      </c>
      <c r="BG216" s="177" t="s">
        <v>65</v>
      </c>
      <c r="BH216" s="177" t="s">
        <v>65</v>
      </c>
    </row>
    <row r="217" spans="1:60" ht="15.6" thickTop="1" thickBot="1" x14ac:dyDescent="0.35">
      <c r="A217" s="373"/>
      <c r="B217" s="323">
        <f>ROW()</f>
        <v>217</v>
      </c>
      <c r="C217" s="323">
        <f>COUNTIFS(D$6:D217,D217)</f>
        <v>1</v>
      </c>
      <c r="D217" s="109" t="str">
        <f>IF(api_version=2,"API ID","-")</f>
        <v>API ID</v>
      </c>
      <c r="F217" s="177" t="str">
        <f>IF(api_version=2,"Yes","No")</f>
        <v>Yes</v>
      </c>
      <c r="G217" s="177" t="str">
        <f>IF(api_version=2,"Yes","No")</f>
        <v>Yes</v>
      </c>
      <c r="H217" s="177" t="s">
        <v>65</v>
      </c>
      <c r="I217" s="177" t="str">
        <f>IF(api_version=2,"Yes","No")</f>
        <v>Yes</v>
      </c>
      <c r="J217" s="159" t="str">
        <f>IF(api_version=2,"Yes","No")</f>
        <v>Yes</v>
      </c>
      <c r="K217" s="160" t="s">
        <v>65</v>
      </c>
      <c r="L217" s="177" t="str">
        <f>IF(api_version=2,"Yes","No")</f>
        <v>Yes</v>
      </c>
      <c r="M217" s="159" t="str">
        <f>IF(api_version=2,"Yes","No")</f>
        <v>Yes</v>
      </c>
      <c r="N217" s="160" t="s">
        <v>65</v>
      </c>
      <c r="O217" s="177" t="s">
        <v>64</v>
      </c>
      <c r="P217" s="159" t="s">
        <v>65</v>
      </c>
      <c r="Q217" s="161" t="s">
        <v>65</v>
      </c>
      <c r="R217" s="161" t="s">
        <v>65</v>
      </c>
      <c r="S217" s="159" t="str">
        <f>IF(api_version=2,"Yes","No")</f>
        <v>Yes</v>
      </c>
      <c r="T217" s="160" t="s">
        <v>65</v>
      </c>
      <c r="U217" s="159" t="str">
        <f>IF(api_version=2,"Yes","No")</f>
        <v>Yes</v>
      </c>
      <c r="V217" s="160" t="s">
        <v>65</v>
      </c>
      <c r="W217" s="177" t="s">
        <v>65</v>
      </c>
      <c r="X217" s="177" t="s">
        <v>65</v>
      </c>
      <c r="Y217" s="177" t="str">
        <f>IF(api_version=2,"Yes","No")</f>
        <v>Yes</v>
      </c>
      <c r="Z217" s="177" t="s">
        <v>65</v>
      </c>
      <c r="AA217" s="177" t="s">
        <v>65</v>
      </c>
      <c r="AB217" s="177" t="s">
        <v>65</v>
      </c>
      <c r="AC217" s="177" t="s">
        <v>65</v>
      </c>
      <c r="AD217" s="177" t="s">
        <v>65</v>
      </c>
      <c r="AE217" s="177" t="s">
        <v>65</v>
      </c>
      <c r="AF217" s="177" t="s">
        <v>65</v>
      </c>
      <c r="AG217" s="177" t="s">
        <v>65</v>
      </c>
      <c r="AH217" s="177" t="s">
        <v>65</v>
      </c>
      <c r="AI217" s="177" t="s">
        <v>65</v>
      </c>
      <c r="AJ217" s="177" t="s">
        <v>65</v>
      </c>
      <c r="AK217" s="177" t="s">
        <v>65</v>
      </c>
      <c r="AL217" s="177" t="str">
        <f t="shared" ref="AL217:AL225" si="163">AK217</f>
        <v>No</v>
      </c>
      <c r="AM217" s="177" t="str">
        <f>IF(api_version=2,"Yes","No")</f>
        <v>Yes</v>
      </c>
      <c r="AN217" s="177" t="str">
        <f>IF(api_version=2,"Yes","No")</f>
        <v>Yes</v>
      </c>
      <c r="AO217" s="177" t="s">
        <v>64</v>
      </c>
      <c r="AP217" s="177" t="str">
        <f>AI217</f>
        <v>No</v>
      </c>
      <c r="AQ217" s="177" t="s">
        <v>65</v>
      </c>
      <c r="AR217" s="177" t="s">
        <v>65</v>
      </c>
      <c r="AS217" s="177" t="s">
        <v>65</v>
      </c>
      <c r="AT217" s="177" t="s">
        <v>65</v>
      </c>
      <c r="AU217" s="177" t="s">
        <v>65</v>
      </c>
      <c r="AV217" s="177" t="s">
        <v>65</v>
      </c>
      <c r="AW217" s="177" t="s">
        <v>65</v>
      </c>
      <c r="AX217" s="159" t="str">
        <f>IF(api_version=2,"Yes","No")</f>
        <v>Yes</v>
      </c>
      <c r="AY217" s="159" t="str">
        <f>IF(api_version=2,"Yes","No")</f>
        <v>Yes</v>
      </c>
      <c r="AZ217" s="177" t="s">
        <v>65</v>
      </c>
      <c r="BA217" s="177" t="s">
        <v>65</v>
      </c>
      <c r="BB217" s="177" t="str">
        <f>IF(api_version=2,"Yes","No")</f>
        <v>Yes</v>
      </c>
      <c r="BC217" s="159" t="s">
        <v>65</v>
      </c>
      <c r="BD217" s="177" t="s">
        <v>65</v>
      </c>
      <c r="BE217" s="177" t="s">
        <v>65</v>
      </c>
      <c r="BF217" s="177" t="s">
        <v>65</v>
      </c>
      <c r="BG217" s="177" t="s">
        <v>65</v>
      </c>
      <c r="BH217" s="177" t="s">
        <v>65</v>
      </c>
    </row>
    <row r="218" spans="1:60" ht="15.6" thickTop="1" thickBot="1" x14ac:dyDescent="0.35">
      <c r="A218" s="373"/>
      <c r="B218" s="323">
        <f>ROW()</f>
        <v>218</v>
      </c>
      <c r="C218" s="323">
        <f>COUNTIFS(D$6:D218,D218)</f>
        <v>1</v>
      </c>
      <c r="D218" s="49" t="s">
        <v>729</v>
      </c>
      <c r="F218" s="177" t="s">
        <v>64</v>
      </c>
      <c r="G218" s="177" t="s">
        <v>64</v>
      </c>
      <c r="H218" s="177" t="s">
        <v>65</v>
      </c>
      <c r="I218" s="177" t="s">
        <v>64</v>
      </c>
      <c r="J218" s="159" t="s">
        <v>64</v>
      </c>
      <c r="K218" s="160" t="s">
        <v>65</v>
      </c>
      <c r="L218" s="177" t="s">
        <v>64</v>
      </c>
      <c r="M218" s="159" t="s">
        <v>64</v>
      </c>
      <c r="N218" s="160" t="s">
        <v>65</v>
      </c>
      <c r="O218" s="177" t="s">
        <v>64</v>
      </c>
      <c r="P218" s="159" t="s">
        <v>65</v>
      </c>
      <c r="Q218" s="161" t="s">
        <v>65</v>
      </c>
      <c r="R218" s="161" t="s">
        <v>65</v>
      </c>
      <c r="S218" s="159" t="s">
        <v>64</v>
      </c>
      <c r="T218" s="160" t="s">
        <v>65</v>
      </c>
      <c r="U218" s="159" t="s">
        <v>64</v>
      </c>
      <c r="V218" s="160" t="s">
        <v>65</v>
      </c>
      <c r="W218" s="177" t="s">
        <v>65</v>
      </c>
      <c r="X218" s="177" t="s">
        <v>65</v>
      </c>
      <c r="Y218" s="177" t="s">
        <v>65</v>
      </c>
      <c r="Z218" s="177" t="s">
        <v>65</v>
      </c>
      <c r="AA218" s="177" t="s">
        <v>65</v>
      </c>
      <c r="AB218" s="177" t="s">
        <v>65</v>
      </c>
      <c r="AC218" s="177" t="s">
        <v>65</v>
      </c>
      <c r="AD218" s="177" t="s">
        <v>65</v>
      </c>
      <c r="AE218" s="177" t="s">
        <v>65</v>
      </c>
      <c r="AF218" s="177" t="s">
        <v>65</v>
      </c>
      <c r="AG218" s="177" t="s">
        <v>65</v>
      </c>
      <c r="AH218" s="177" t="s">
        <v>65</v>
      </c>
      <c r="AI218" s="177" t="s">
        <v>65</v>
      </c>
      <c r="AJ218" s="177" t="s">
        <v>65</v>
      </c>
      <c r="AK218" s="177" t="s">
        <v>65</v>
      </c>
      <c r="AL218" s="177" t="str">
        <f t="shared" si="163"/>
        <v>No</v>
      </c>
      <c r="AM218" s="177" t="s">
        <v>65</v>
      </c>
      <c r="AN218" s="177" t="s">
        <v>65</v>
      </c>
      <c r="AO218" s="177" t="s">
        <v>65</v>
      </c>
      <c r="AP218" s="177" t="str">
        <f>AI218</f>
        <v>No</v>
      </c>
      <c r="AQ218" s="177" t="s">
        <v>65</v>
      </c>
      <c r="AR218" s="177" t="s">
        <v>65</v>
      </c>
      <c r="AS218" s="177" t="s">
        <v>65</v>
      </c>
      <c r="AT218" s="177" t="s">
        <v>65</v>
      </c>
      <c r="AU218" s="177" t="s">
        <v>65</v>
      </c>
      <c r="AV218" s="177" t="s">
        <v>65</v>
      </c>
      <c r="AW218" s="177" t="s">
        <v>64</v>
      </c>
      <c r="AX218" s="159" t="s">
        <v>110</v>
      </c>
      <c r="AY218" s="159" t="s">
        <v>110</v>
      </c>
      <c r="AZ218" s="177" t="s">
        <v>65</v>
      </c>
      <c r="BA218" s="177" t="s">
        <v>64</v>
      </c>
      <c r="BB218" s="177" t="s">
        <v>64</v>
      </c>
      <c r="BC218" s="159" t="s">
        <v>65</v>
      </c>
      <c r="BD218" s="177" t="s">
        <v>65</v>
      </c>
      <c r="BE218" s="177" t="s">
        <v>65</v>
      </c>
      <c r="BF218" s="177" t="s">
        <v>65</v>
      </c>
      <c r="BG218" s="177" t="s">
        <v>65</v>
      </c>
      <c r="BH218" s="177" t="s">
        <v>65</v>
      </c>
    </row>
    <row r="219" spans="1:60" ht="15.6" thickTop="1" thickBot="1" x14ac:dyDescent="0.35">
      <c r="A219" s="373"/>
      <c r="B219" s="323">
        <f>ROW()</f>
        <v>219</v>
      </c>
      <c r="C219" s="323">
        <f>COUNTIFS(D$6:D219,D219)</f>
        <v>1</v>
      </c>
      <c r="D219" s="109" t="str">
        <f>IF(api_version=2,"Company Type","-")</f>
        <v>Company Type</v>
      </c>
      <c r="F219" s="206" t="s">
        <v>670</v>
      </c>
      <c r="G219" s="206" t="s">
        <v>670</v>
      </c>
      <c r="H219" s="206" t="s">
        <v>670</v>
      </c>
      <c r="I219" s="206" t="s">
        <v>670</v>
      </c>
      <c r="J219" s="166" t="s">
        <v>670</v>
      </c>
      <c r="K219" s="160" t="s">
        <v>65</v>
      </c>
      <c r="L219" s="206" t="s">
        <v>670</v>
      </c>
      <c r="M219" s="166" t="s">
        <v>670</v>
      </c>
      <c r="N219" s="160" t="s">
        <v>65</v>
      </c>
      <c r="O219" s="206" t="s">
        <v>670</v>
      </c>
      <c r="P219" s="166" t="s">
        <v>670</v>
      </c>
      <c r="Q219" s="175" t="s">
        <v>670</v>
      </c>
      <c r="R219" s="175" t="s">
        <v>670</v>
      </c>
      <c r="S219" s="166" t="s">
        <v>670</v>
      </c>
      <c r="T219" s="160" t="s">
        <v>65</v>
      </c>
      <c r="U219" s="166" t="s">
        <v>670</v>
      </c>
      <c r="V219" s="160" t="s">
        <v>65</v>
      </c>
      <c r="W219" s="177" t="s">
        <v>65</v>
      </c>
      <c r="X219" s="177" t="s">
        <v>65</v>
      </c>
      <c r="Y219" s="206" t="s">
        <v>670</v>
      </c>
      <c r="Z219" s="177" t="s">
        <v>65</v>
      </c>
      <c r="AA219" s="177" t="s">
        <v>65</v>
      </c>
      <c r="AB219" s="177" t="s">
        <v>65</v>
      </c>
      <c r="AC219" s="177" t="s">
        <v>65</v>
      </c>
      <c r="AD219" s="177" t="s">
        <v>65</v>
      </c>
      <c r="AE219" s="206" t="s">
        <v>670</v>
      </c>
      <c r="AF219" s="177" t="s">
        <v>65</v>
      </c>
      <c r="AG219" s="206" t="s">
        <v>670</v>
      </c>
      <c r="AH219" s="177" t="s">
        <v>65</v>
      </c>
      <c r="AI219" s="206" t="s">
        <v>670</v>
      </c>
      <c r="AJ219" s="206" t="s">
        <v>670</v>
      </c>
      <c r="AK219" s="177" t="s">
        <v>65</v>
      </c>
      <c r="AL219" s="177" t="str">
        <f>AK219</f>
        <v>No</v>
      </c>
      <c r="AM219" s="206" t="s">
        <v>670</v>
      </c>
      <c r="AN219" s="206" t="s">
        <v>670</v>
      </c>
      <c r="AO219" s="206" t="s">
        <v>670</v>
      </c>
      <c r="AP219" s="206" t="s">
        <v>670</v>
      </c>
      <c r="AQ219" s="177" t="s">
        <v>65</v>
      </c>
      <c r="AR219" s="206" t="s">
        <v>670</v>
      </c>
      <c r="AS219" s="177" t="s">
        <v>65</v>
      </c>
      <c r="AT219" s="177" t="s">
        <v>65</v>
      </c>
      <c r="AU219" s="177" t="s">
        <v>65</v>
      </c>
      <c r="AV219" s="206" t="s">
        <v>670</v>
      </c>
      <c r="AW219" s="206" t="s">
        <v>670</v>
      </c>
      <c r="AX219" s="166" t="s">
        <v>670</v>
      </c>
      <c r="AY219" s="166" t="s">
        <v>670</v>
      </c>
      <c r="AZ219" s="177" t="s">
        <v>65</v>
      </c>
      <c r="BA219" s="206" t="s">
        <v>670</v>
      </c>
      <c r="BB219" s="206" t="s">
        <v>670</v>
      </c>
      <c r="BC219" s="159" t="s">
        <v>65</v>
      </c>
      <c r="BD219" s="177" t="s">
        <v>65</v>
      </c>
      <c r="BE219" s="177" t="s">
        <v>65</v>
      </c>
      <c r="BF219" s="177" t="s">
        <v>65</v>
      </c>
      <c r="BG219" s="177" t="s">
        <v>65</v>
      </c>
      <c r="BH219" s="177" t="s">
        <v>65</v>
      </c>
    </row>
    <row r="220" spans="1:60" ht="15.6" thickTop="1" thickBot="1" x14ac:dyDescent="0.35">
      <c r="A220" s="373"/>
      <c r="B220" s="323">
        <f>ROW()</f>
        <v>220</v>
      </c>
      <c r="C220" s="323">
        <f>COUNTIFS(D$6:D220,D220)</f>
        <v>1</v>
      </c>
      <c r="D220" s="49" t="s">
        <v>730</v>
      </c>
      <c r="F220" s="177" t="s">
        <v>64</v>
      </c>
      <c r="G220" s="177" t="s">
        <v>64</v>
      </c>
      <c r="H220" s="177" t="s">
        <v>65</v>
      </c>
      <c r="I220" s="177" t="s">
        <v>65</v>
      </c>
      <c r="J220" s="159" t="s">
        <v>64</v>
      </c>
      <c r="K220" s="160" t="s">
        <v>65</v>
      </c>
      <c r="L220" s="177" t="s">
        <v>64</v>
      </c>
      <c r="M220" s="159" t="s">
        <v>64</v>
      </c>
      <c r="N220" s="160" t="s">
        <v>65</v>
      </c>
      <c r="O220" s="177" t="s">
        <v>64</v>
      </c>
      <c r="P220" s="159" t="s">
        <v>65</v>
      </c>
      <c r="Q220" s="161" t="s">
        <v>65</v>
      </c>
      <c r="R220" s="161" t="s">
        <v>65</v>
      </c>
      <c r="S220" s="159"/>
      <c r="T220" s="160" t="s">
        <v>65</v>
      </c>
      <c r="U220" s="159" t="s">
        <v>64</v>
      </c>
      <c r="V220" s="160" t="s">
        <v>65</v>
      </c>
      <c r="W220" s="177" t="s">
        <v>65</v>
      </c>
      <c r="X220" s="177" t="s">
        <v>65</v>
      </c>
      <c r="Y220" s="177" t="s">
        <v>65</v>
      </c>
      <c r="Z220" s="177" t="s">
        <v>65</v>
      </c>
      <c r="AA220" s="177" t="s">
        <v>65</v>
      </c>
      <c r="AB220" s="177" t="s">
        <v>65</v>
      </c>
      <c r="AC220" s="177" t="s">
        <v>65</v>
      </c>
      <c r="AD220" s="177" t="s">
        <v>65</v>
      </c>
      <c r="AE220" s="177" t="s">
        <v>65</v>
      </c>
      <c r="AF220" s="177" t="s">
        <v>65</v>
      </c>
      <c r="AG220" s="177" t="str">
        <f>AI220</f>
        <v>No</v>
      </c>
      <c r="AH220" s="177" t="s">
        <v>65</v>
      </c>
      <c r="AI220" s="177" t="s">
        <v>65</v>
      </c>
      <c r="AJ220" s="177" t="s">
        <v>65</v>
      </c>
      <c r="AK220" s="177" t="s">
        <v>65</v>
      </c>
      <c r="AL220" s="177" t="str">
        <f t="shared" si="163"/>
        <v>No</v>
      </c>
      <c r="AM220" s="177" t="s">
        <v>65</v>
      </c>
      <c r="AN220" s="177" t="s">
        <v>65</v>
      </c>
      <c r="AO220" s="177" t="s">
        <v>64</v>
      </c>
      <c r="AP220" s="177" t="str">
        <f t="shared" ref="AP220:AP225" si="164">AI220</f>
        <v>No</v>
      </c>
      <c r="AQ220" s="177" t="s">
        <v>65</v>
      </c>
      <c r="AR220" s="177" t="s">
        <v>65</v>
      </c>
      <c r="AS220" s="177" t="s">
        <v>65</v>
      </c>
      <c r="AT220" s="177" t="s">
        <v>65</v>
      </c>
      <c r="AU220" s="177" t="s">
        <v>65</v>
      </c>
      <c r="AV220" s="177" t="s">
        <v>65</v>
      </c>
      <c r="AW220" s="177" t="s">
        <v>65</v>
      </c>
      <c r="AX220" s="159" t="s">
        <v>110</v>
      </c>
      <c r="AY220" s="159" t="s">
        <v>110</v>
      </c>
      <c r="AZ220" s="177" t="s">
        <v>65</v>
      </c>
      <c r="BA220" s="177" t="s">
        <v>64</v>
      </c>
      <c r="BB220" s="177" t="s">
        <v>65</v>
      </c>
      <c r="BC220" s="159" t="s">
        <v>65</v>
      </c>
      <c r="BD220" s="177" t="s">
        <v>65</v>
      </c>
      <c r="BE220" s="177" t="s">
        <v>65</v>
      </c>
      <c r="BF220" s="177" t="s">
        <v>65</v>
      </c>
      <c r="BG220" s="177" t="s">
        <v>65</v>
      </c>
      <c r="BH220" s="177" t="s">
        <v>65</v>
      </c>
    </row>
    <row r="221" spans="1:60" ht="15.6" thickTop="1" thickBot="1" x14ac:dyDescent="0.35">
      <c r="A221" s="373"/>
      <c r="B221" s="323">
        <f>ROW()</f>
        <v>221</v>
      </c>
      <c r="C221" s="323">
        <f>COUNTIFS(D$6:D221,D221)</f>
        <v>1</v>
      </c>
      <c r="D221" s="49" t="s">
        <v>731</v>
      </c>
      <c r="F221" s="177" t="s">
        <v>64</v>
      </c>
      <c r="G221" s="177" t="s">
        <v>64</v>
      </c>
      <c r="H221" s="177" t="s">
        <v>65</v>
      </c>
      <c r="I221" s="177" t="s">
        <v>64</v>
      </c>
      <c r="J221" s="159" t="s">
        <v>64</v>
      </c>
      <c r="K221" s="160" t="s">
        <v>65</v>
      </c>
      <c r="L221" s="177" t="s">
        <v>64</v>
      </c>
      <c r="M221" s="159" t="s">
        <v>64</v>
      </c>
      <c r="N221" s="160" t="s">
        <v>65</v>
      </c>
      <c r="O221" s="177" t="s">
        <v>64</v>
      </c>
      <c r="P221" s="159" t="s">
        <v>65</v>
      </c>
      <c r="Q221" s="161" t="s">
        <v>65</v>
      </c>
      <c r="R221" s="161" t="s">
        <v>65</v>
      </c>
      <c r="S221" s="159" t="s">
        <v>64</v>
      </c>
      <c r="T221" s="160" t="s">
        <v>65</v>
      </c>
      <c r="U221" s="159" t="str">
        <f>IF(api_version=2,"Yes","No")</f>
        <v>Yes</v>
      </c>
      <c r="V221" s="160" t="s">
        <v>65</v>
      </c>
      <c r="W221" s="177" t="s">
        <v>65</v>
      </c>
      <c r="X221" s="177" t="s">
        <v>65</v>
      </c>
      <c r="Y221" s="177" t="s">
        <v>65</v>
      </c>
      <c r="Z221" s="177" t="s">
        <v>65</v>
      </c>
      <c r="AA221" s="177" t="s">
        <v>65</v>
      </c>
      <c r="AB221" s="177" t="s">
        <v>65</v>
      </c>
      <c r="AC221" s="177" t="s">
        <v>65</v>
      </c>
      <c r="AD221" s="177" t="s">
        <v>65</v>
      </c>
      <c r="AE221" s="177" t="s">
        <v>65</v>
      </c>
      <c r="AF221" s="177" t="s">
        <v>65</v>
      </c>
      <c r="AG221" s="177" t="s">
        <v>65</v>
      </c>
      <c r="AH221" s="177" t="s">
        <v>65</v>
      </c>
      <c r="AI221" s="177" t="s">
        <v>65</v>
      </c>
      <c r="AJ221" s="177" t="s">
        <v>65</v>
      </c>
      <c r="AK221" s="177" t="s">
        <v>65</v>
      </c>
      <c r="AL221" s="177" t="str">
        <f t="shared" si="163"/>
        <v>No</v>
      </c>
      <c r="AM221" s="177" t="s">
        <v>64</v>
      </c>
      <c r="AN221" s="177" t="s">
        <v>65</v>
      </c>
      <c r="AO221" s="177" t="s">
        <v>64</v>
      </c>
      <c r="AP221" s="177" t="str">
        <f t="shared" si="164"/>
        <v>No</v>
      </c>
      <c r="AQ221" s="177" t="s">
        <v>65</v>
      </c>
      <c r="AR221" s="177" t="s">
        <v>65</v>
      </c>
      <c r="AS221" s="177" t="s">
        <v>65</v>
      </c>
      <c r="AT221" s="177" t="s">
        <v>65</v>
      </c>
      <c r="AU221" s="177" t="s">
        <v>65</v>
      </c>
      <c r="AV221" s="177" t="s">
        <v>65</v>
      </c>
      <c r="AW221" s="177" t="s">
        <v>64</v>
      </c>
      <c r="AX221" s="159" t="s">
        <v>64</v>
      </c>
      <c r="AY221" s="159" t="s">
        <v>64</v>
      </c>
      <c r="AZ221" s="177" t="s">
        <v>65</v>
      </c>
      <c r="BA221" s="177" t="s">
        <v>64</v>
      </c>
      <c r="BB221" s="177" t="s">
        <v>64</v>
      </c>
      <c r="BC221" s="159" t="s">
        <v>65</v>
      </c>
      <c r="BD221" s="177" t="s">
        <v>65</v>
      </c>
      <c r="BE221" s="177" t="s">
        <v>65</v>
      </c>
      <c r="BF221" s="177" t="s">
        <v>65</v>
      </c>
      <c r="BG221" s="177" t="s">
        <v>65</v>
      </c>
      <c r="BH221" s="177" t="s">
        <v>65</v>
      </c>
    </row>
    <row r="222" spans="1:60" ht="15.6" thickTop="1" thickBot="1" x14ac:dyDescent="0.35">
      <c r="A222" s="373"/>
      <c r="B222" s="323">
        <f>ROW()</f>
        <v>222</v>
      </c>
      <c r="C222" s="323">
        <f>COUNTIFS(D$6:D222,D222)</f>
        <v>1</v>
      </c>
      <c r="D222" s="49" t="s">
        <v>732</v>
      </c>
      <c r="F222" s="177" t="s">
        <v>65</v>
      </c>
      <c r="G222" s="177" t="s">
        <v>65</v>
      </c>
      <c r="H222" s="177" t="s">
        <v>65</v>
      </c>
      <c r="I222" s="177" t="s">
        <v>65</v>
      </c>
      <c r="J222" s="159" t="s">
        <v>65</v>
      </c>
      <c r="K222" s="160" t="s">
        <v>65</v>
      </c>
      <c r="L222" s="177" t="s">
        <v>65</v>
      </c>
      <c r="M222" s="159" t="s">
        <v>65</v>
      </c>
      <c r="N222" s="160" t="s">
        <v>65</v>
      </c>
      <c r="O222" s="177" t="s">
        <v>65</v>
      </c>
      <c r="P222" s="159" t="s">
        <v>65</v>
      </c>
      <c r="Q222" s="161" t="s">
        <v>65</v>
      </c>
      <c r="R222" s="161" t="s">
        <v>65</v>
      </c>
      <c r="S222" s="159" t="s">
        <v>65</v>
      </c>
      <c r="T222" s="160" t="s">
        <v>65</v>
      </c>
      <c r="U222" s="159" t="s">
        <v>65</v>
      </c>
      <c r="V222" s="160" t="s">
        <v>65</v>
      </c>
      <c r="W222" s="177" t="s">
        <v>65</v>
      </c>
      <c r="X222" s="177" t="s">
        <v>65</v>
      </c>
      <c r="Y222" s="177" t="s">
        <v>65</v>
      </c>
      <c r="Z222" s="177" t="s">
        <v>65</v>
      </c>
      <c r="AA222" s="177" t="s">
        <v>65</v>
      </c>
      <c r="AB222" s="177" t="s">
        <v>65</v>
      </c>
      <c r="AC222" s="177" t="s">
        <v>65</v>
      </c>
      <c r="AD222" s="177" t="s">
        <v>65</v>
      </c>
      <c r="AE222" s="177" t="s">
        <v>65</v>
      </c>
      <c r="AF222" s="177" t="s">
        <v>65</v>
      </c>
      <c r="AG222" s="177" t="s">
        <v>65</v>
      </c>
      <c r="AH222" s="177" t="s">
        <v>65</v>
      </c>
      <c r="AI222" s="177" t="s">
        <v>65</v>
      </c>
      <c r="AJ222" s="177" t="s">
        <v>65</v>
      </c>
      <c r="AK222" s="177" t="s">
        <v>65</v>
      </c>
      <c r="AL222" s="177" t="str">
        <f t="shared" si="163"/>
        <v>No</v>
      </c>
      <c r="AM222" s="177" t="s">
        <v>65</v>
      </c>
      <c r="AN222" s="177" t="s">
        <v>65</v>
      </c>
      <c r="AO222" s="177" t="s">
        <v>65</v>
      </c>
      <c r="AP222" s="177" t="str">
        <f t="shared" si="164"/>
        <v>No</v>
      </c>
      <c r="AQ222" s="177" t="s">
        <v>65</v>
      </c>
      <c r="AR222" s="177" t="s">
        <v>65</v>
      </c>
      <c r="AS222" s="177" t="s">
        <v>65</v>
      </c>
      <c r="AT222" s="177" t="s">
        <v>65</v>
      </c>
      <c r="AU222" s="177" t="s">
        <v>65</v>
      </c>
      <c r="AV222" s="177" t="s">
        <v>65</v>
      </c>
      <c r="AW222" s="177" t="s">
        <v>65</v>
      </c>
      <c r="AX222" s="159" t="s">
        <v>65</v>
      </c>
      <c r="AY222" s="159" t="s">
        <v>65</v>
      </c>
      <c r="AZ222" s="177" t="s">
        <v>65</v>
      </c>
      <c r="BA222" s="177" t="s">
        <v>65</v>
      </c>
      <c r="BB222" s="177" t="s">
        <v>65</v>
      </c>
      <c r="BC222" s="159" t="s">
        <v>65</v>
      </c>
      <c r="BD222" s="177" t="s">
        <v>65</v>
      </c>
      <c r="BE222" s="177" t="s">
        <v>65</v>
      </c>
      <c r="BF222" s="177" t="s">
        <v>65</v>
      </c>
      <c r="BG222" s="177" t="s">
        <v>65</v>
      </c>
      <c r="BH222" s="177" t="s">
        <v>65</v>
      </c>
    </row>
    <row r="223" spans="1:60" ht="15.6" thickTop="1" thickBot="1" x14ac:dyDescent="0.35">
      <c r="A223" s="373"/>
      <c r="B223" s="323">
        <f>ROW()</f>
        <v>223</v>
      </c>
      <c r="C223" s="323">
        <f>COUNTIFS(D$6:D223,D223)</f>
        <v>2</v>
      </c>
      <c r="D223" s="49" t="s">
        <v>723</v>
      </c>
      <c r="F223" s="177" t="s">
        <v>65</v>
      </c>
      <c r="G223" s="177" t="s">
        <v>64</v>
      </c>
      <c r="H223" s="177" t="s">
        <v>65</v>
      </c>
      <c r="I223" s="177" t="s">
        <v>65</v>
      </c>
      <c r="J223" s="159" t="s">
        <v>65</v>
      </c>
      <c r="K223" s="160" t="s">
        <v>65</v>
      </c>
      <c r="L223" s="177" t="s">
        <v>65</v>
      </c>
      <c r="M223" s="159" t="s">
        <v>65</v>
      </c>
      <c r="N223" s="160" t="s">
        <v>65</v>
      </c>
      <c r="O223" s="177" t="s">
        <v>64</v>
      </c>
      <c r="P223" s="159" t="s">
        <v>65</v>
      </c>
      <c r="Q223" s="161" t="s">
        <v>65</v>
      </c>
      <c r="R223" s="161" t="s">
        <v>65</v>
      </c>
      <c r="S223" s="159" t="s">
        <v>65</v>
      </c>
      <c r="T223" s="160" t="s">
        <v>65</v>
      </c>
      <c r="U223" s="159" t="s">
        <v>65</v>
      </c>
      <c r="V223" s="160" t="s">
        <v>65</v>
      </c>
      <c r="W223" s="177" t="s">
        <v>65</v>
      </c>
      <c r="X223" s="177" t="s">
        <v>65</v>
      </c>
      <c r="Y223" s="177" t="s">
        <v>65</v>
      </c>
      <c r="Z223" s="177" t="s">
        <v>65</v>
      </c>
      <c r="AA223" s="177" t="s">
        <v>65</v>
      </c>
      <c r="AB223" s="177" t="s">
        <v>65</v>
      </c>
      <c r="AC223" s="177" t="s">
        <v>65</v>
      </c>
      <c r="AD223" s="177" t="s">
        <v>65</v>
      </c>
      <c r="AE223" s="177" t="s">
        <v>65</v>
      </c>
      <c r="AF223" s="177" t="s">
        <v>65</v>
      </c>
      <c r="AG223" s="177" t="s">
        <v>65</v>
      </c>
      <c r="AH223" s="177" t="s">
        <v>65</v>
      </c>
      <c r="AI223" s="177" t="s">
        <v>65</v>
      </c>
      <c r="AJ223" s="177" t="s">
        <v>65</v>
      </c>
      <c r="AK223" s="177" t="s">
        <v>65</v>
      </c>
      <c r="AL223" s="177" t="str">
        <f t="shared" si="163"/>
        <v>No</v>
      </c>
      <c r="AM223" s="177" t="s">
        <v>64</v>
      </c>
      <c r="AN223" s="177" t="s">
        <v>65</v>
      </c>
      <c r="AO223" s="177" t="s">
        <v>64</v>
      </c>
      <c r="AP223" s="177" t="str">
        <f t="shared" si="164"/>
        <v>No</v>
      </c>
      <c r="AQ223" s="177" t="s">
        <v>65</v>
      </c>
      <c r="AR223" s="206" t="s">
        <v>670</v>
      </c>
      <c r="AS223" s="177" t="s">
        <v>65</v>
      </c>
      <c r="AT223" s="177" t="s">
        <v>65</v>
      </c>
      <c r="AU223" s="177" t="s">
        <v>65</v>
      </c>
      <c r="AV223" s="177" t="s">
        <v>65</v>
      </c>
      <c r="AW223" s="177" t="s">
        <v>65</v>
      </c>
      <c r="AX223" s="159" t="s">
        <v>110</v>
      </c>
      <c r="AY223" s="159" t="s">
        <v>110</v>
      </c>
      <c r="AZ223" s="177" t="s">
        <v>65</v>
      </c>
      <c r="BA223" s="177" t="s">
        <v>65</v>
      </c>
      <c r="BB223" s="177" t="s">
        <v>65</v>
      </c>
      <c r="BC223" s="159" t="s">
        <v>65</v>
      </c>
      <c r="BD223" s="177" t="s">
        <v>65</v>
      </c>
      <c r="BE223" s="177" t="s">
        <v>65</v>
      </c>
      <c r="BF223" s="177" t="s">
        <v>65</v>
      </c>
      <c r="BG223" s="177" t="s">
        <v>65</v>
      </c>
      <c r="BH223" s="177" t="s">
        <v>65</v>
      </c>
    </row>
    <row r="224" spans="1:60" ht="15.6" thickTop="1" thickBot="1" x14ac:dyDescent="0.35">
      <c r="A224" s="373"/>
      <c r="B224" s="323">
        <f>ROW()</f>
        <v>224</v>
      </c>
      <c r="C224" s="323">
        <f>COUNTIFS(D$6:D224,D224)</f>
        <v>2</v>
      </c>
      <c r="D224" s="49" t="s">
        <v>724</v>
      </c>
      <c r="F224" s="177" t="s">
        <v>65</v>
      </c>
      <c r="G224" s="177" t="s">
        <v>64</v>
      </c>
      <c r="H224" s="177" t="s">
        <v>65</v>
      </c>
      <c r="I224" s="177" t="s">
        <v>65</v>
      </c>
      <c r="J224" s="159" t="s">
        <v>65</v>
      </c>
      <c r="K224" s="160" t="s">
        <v>65</v>
      </c>
      <c r="L224" s="177" t="s">
        <v>65</v>
      </c>
      <c r="M224" s="159" t="s">
        <v>65</v>
      </c>
      <c r="N224" s="160" t="s">
        <v>65</v>
      </c>
      <c r="O224" s="177" t="s">
        <v>64</v>
      </c>
      <c r="P224" s="159" t="s">
        <v>65</v>
      </c>
      <c r="Q224" s="161" t="s">
        <v>65</v>
      </c>
      <c r="R224" s="161" t="s">
        <v>65</v>
      </c>
      <c r="S224" s="159" t="s">
        <v>65</v>
      </c>
      <c r="T224" s="160" t="s">
        <v>65</v>
      </c>
      <c r="U224" s="159" t="s">
        <v>65</v>
      </c>
      <c r="V224" s="160" t="s">
        <v>65</v>
      </c>
      <c r="W224" s="177" t="s">
        <v>65</v>
      </c>
      <c r="X224" s="177" t="s">
        <v>65</v>
      </c>
      <c r="Y224" s="177" t="s">
        <v>65</v>
      </c>
      <c r="Z224" s="177" t="s">
        <v>65</v>
      </c>
      <c r="AA224" s="177" t="s">
        <v>65</v>
      </c>
      <c r="AB224" s="177" t="s">
        <v>65</v>
      </c>
      <c r="AC224" s="177" t="s">
        <v>65</v>
      </c>
      <c r="AD224" s="177" t="s">
        <v>65</v>
      </c>
      <c r="AE224" s="177" t="s">
        <v>65</v>
      </c>
      <c r="AF224" s="177" t="s">
        <v>65</v>
      </c>
      <c r="AG224" s="177" t="s">
        <v>65</v>
      </c>
      <c r="AH224" s="177" t="s">
        <v>65</v>
      </c>
      <c r="AI224" s="177" t="s">
        <v>65</v>
      </c>
      <c r="AJ224" s="177" t="s">
        <v>65</v>
      </c>
      <c r="AK224" s="177" t="s">
        <v>65</v>
      </c>
      <c r="AL224" s="177" t="str">
        <f t="shared" si="163"/>
        <v>No</v>
      </c>
      <c r="AM224" s="177" t="s">
        <v>64</v>
      </c>
      <c r="AN224" s="177" t="s">
        <v>65</v>
      </c>
      <c r="AO224" s="177" t="s">
        <v>64</v>
      </c>
      <c r="AP224" s="177" t="str">
        <f t="shared" si="164"/>
        <v>No</v>
      </c>
      <c r="AQ224" s="177" t="s">
        <v>65</v>
      </c>
      <c r="AR224" s="177" t="s">
        <v>65</v>
      </c>
      <c r="AS224" s="177" t="s">
        <v>65</v>
      </c>
      <c r="AT224" s="177" t="s">
        <v>65</v>
      </c>
      <c r="AU224" s="177" t="s">
        <v>65</v>
      </c>
      <c r="AV224" s="177" t="s">
        <v>65</v>
      </c>
      <c r="AW224" s="177" t="s">
        <v>65</v>
      </c>
      <c r="AX224" s="159" t="s">
        <v>110</v>
      </c>
      <c r="AY224" s="159" t="s">
        <v>110</v>
      </c>
      <c r="AZ224" s="177" t="s">
        <v>65</v>
      </c>
      <c r="BA224" s="177" t="s">
        <v>65</v>
      </c>
      <c r="BB224" s="177" t="s">
        <v>65</v>
      </c>
      <c r="BC224" s="159" t="s">
        <v>65</v>
      </c>
      <c r="BD224" s="177" t="s">
        <v>65</v>
      </c>
      <c r="BE224" s="177" t="s">
        <v>65</v>
      </c>
      <c r="BF224" s="177" t="s">
        <v>65</v>
      </c>
      <c r="BG224" s="177" t="s">
        <v>65</v>
      </c>
      <c r="BH224" s="177" t="s">
        <v>65</v>
      </c>
    </row>
    <row r="225" spans="1:60" ht="15.6" thickTop="1" thickBot="1" x14ac:dyDescent="0.35">
      <c r="A225" s="373"/>
      <c r="B225" s="323">
        <f>ROW()</f>
        <v>225</v>
      </c>
      <c r="C225" s="323">
        <f>COUNTIFS(D$6:D225,D225)</f>
        <v>9</v>
      </c>
      <c r="D225" s="49" t="s">
        <v>16</v>
      </c>
      <c r="F225" s="177" t="s">
        <v>64</v>
      </c>
      <c r="G225" s="177" t="s">
        <v>64</v>
      </c>
      <c r="H225" s="177" t="s">
        <v>64</v>
      </c>
      <c r="I225" s="177" t="s">
        <v>64</v>
      </c>
      <c r="J225" s="159" t="s">
        <v>64</v>
      </c>
      <c r="K225" s="160" t="s">
        <v>65</v>
      </c>
      <c r="L225" s="177" t="s">
        <v>64</v>
      </c>
      <c r="M225" s="159" t="s">
        <v>64</v>
      </c>
      <c r="N225" s="160" t="s">
        <v>65</v>
      </c>
      <c r="O225" s="177" t="s">
        <v>64</v>
      </c>
      <c r="P225" s="159" t="s">
        <v>64</v>
      </c>
      <c r="Q225" s="161" t="s">
        <v>64</v>
      </c>
      <c r="R225" s="161" t="s">
        <v>64</v>
      </c>
      <c r="S225" s="159" t="s">
        <v>64</v>
      </c>
      <c r="T225" s="160" t="s">
        <v>65</v>
      </c>
      <c r="U225" s="159" t="s">
        <v>64</v>
      </c>
      <c r="V225" s="160" t="s">
        <v>65</v>
      </c>
      <c r="W225" s="177" t="s">
        <v>65</v>
      </c>
      <c r="X225" s="177" t="s">
        <v>65</v>
      </c>
      <c r="Y225" s="177" t="s">
        <v>64</v>
      </c>
      <c r="Z225" s="177" t="s">
        <v>65</v>
      </c>
      <c r="AA225" s="177" t="s">
        <v>65</v>
      </c>
      <c r="AB225" s="177" t="s">
        <v>65</v>
      </c>
      <c r="AC225" s="177" t="s">
        <v>65</v>
      </c>
      <c r="AD225" s="177" t="s">
        <v>65</v>
      </c>
      <c r="AE225" s="177" t="s">
        <v>64</v>
      </c>
      <c r="AF225" s="177" t="s">
        <v>65</v>
      </c>
      <c r="AG225" s="177" t="s">
        <v>65</v>
      </c>
      <c r="AH225" s="177" t="s">
        <v>65</v>
      </c>
      <c r="AI225" s="177" t="s">
        <v>64</v>
      </c>
      <c r="AJ225" s="177" t="s">
        <v>64</v>
      </c>
      <c r="AK225" s="177" t="s">
        <v>65</v>
      </c>
      <c r="AL225" s="177" t="str">
        <f t="shared" si="163"/>
        <v>No</v>
      </c>
      <c r="AM225" s="177" t="s">
        <v>64</v>
      </c>
      <c r="AN225" s="177" t="s">
        <v>64</v>
      </c>
      <c r="AO225" s="177" t="s">
        <v>64</v>
      </c>
      <c r="AP225" s="177" t="str">
        <f t="shared" si="164"/>
        <v>Yes</v>
      </c>
      <c r="AQ225" s="177" t="s">
        <v>65</v>
      </c>
      <c r="AR225" s="177" t="s">
        <v>66</v>
      </c>
      <c r="AS225" s="177" t="s">
        <v>65</v>
      </c>
      <c r="AT225" s="177" t="s">
        <v>65</v>
      </c>
      <c r="AU225" s="177" t="s">
        <v>65</v>
      </c>
      <c r="AV225" s="177" t="s">
        <v>65</v>
      </c>
      <c r="AW225" s="177" t="s">
        <v>64</v>
      </c>
      <c r="AX225" s="159" t="s">
        <v>110</v>
      </c>
      <c r="AY225" s="159" t="s">
        <v>110</v>
      </c>
      <c r="AZ225" s="177" t="s">
        <v>65</v>
      </c>
      <c r="BA225" s="177" t="s">
        <v>65</v>
      </c>
      <c r="BB225" s="177" t="s">
        <v>64</v>
      </c>
      <c r="BC225" s="159" t="s">
        <v>65</v>
      </c>
      <c r="BD225" s="177" t="s">
        <v>65</v>
      </c>
      <c r="BE225" s="177" t="s">
        <v>65</v>
      </c>
      <c r="BF225" s="177" t="s">
        <v>65</v>
      </c>
      <c r="BG225" s="177" t="s">
        <v>65</v>
      </c>
      <c r="BH225" s="177" t="s">
        <v>65</v>
      </c>
    </row>
    <row r="226" spans="1:60" ht="15" thickTop="1" x14ac:dyDescent="0.3">
      <c r="A226" s="373"/>
      <c r="B226" s="323">
        <f>ROW()</f>
        <v>226</v>
      </c>
      <c r="C226" s="323">
        <f>COUNTIFS(D$6:D226,D226)</f>
        <v>17</v>
      </c>
      <c r="D226" s="111" t="s">
        <v>667</v>
      </c>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c r="BG226" s="167"/>
      <c r="BH226" s="167"/>
    </row>
    <row r="227" spans="1:60" ht="15" thickBot="1" x14ac:dyDescent="0.35">
      <c r="A227" s="373"/>
      <c r="B227" s="323">
        <f>ROW()</f>
        <v>227</v>
      </c>
      <c r="C227" s="323">
        <f>COUNTIFS(D$6:D227,D227)</f>
        <v>1</v>
      </c>
      <c r="D227" s="58" t="s">
        <v>733</v>
      </c>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7"/>
      <c r="AW227" s="167"/>
      <c r="AX227" s="167"/>
      <c r="AY227" s="167"/>
      <c r="AZ227" s="167"/>
      <c r="BA227" s="167"/>
      <c r="BB227" s="167"/>
      <c r="BC227" s="167"/>
      <c r="BD227" s="167"/>
      <c r="BE227" s="167"/>
      <c r="BF227" s="167"/>
      <c r="BG227" s="167"/>
      <c r="BH227" s="167"/>
    </row>
    <row r="228" spans="1:60" ht="15.6" thickTop="1" thickBot="1" x14ac:dyDescent="0.35">
      <c r="A228" s="373"/>
      <c r="B228" s="323">
        <f>ROW()</f>
        <v>228</v>
      </c>
      <c r="C228" s="323">
        <f>COUNTIFS(D$6:D228,D228)</f>
        <v>2</v>
      </c>
      <c r="D228" s="49" t="s">
        <v>728</v>
      </c>
      <c r="F228" s="177" t="s">
        <v>64</v>
      </c>
      <c r="G228" s="177" t="s">
        <v>64</v>
      </c>
      <c r="H228" s="177" t="s">
        <v>64</v>
      </c>
      <c r="I228" s="177" t="s">
        <v>64</v>
      </c>
      <c r="J228" s="159" t="s">
        <v>64</v>
      </c>
      <c r="K228" s="160" t="s">
        <v>65</v>
      </c>
      <c r="L228" s="177" t="s">
        <v>64</v>
      </c>
      <c r="M228" s="159" t="s">
        <v>64</v>
      </c>
      <c r="N228" s="160" t="s">
        <v>65</v>
      </c>
      <c r="O228" s="177" t="s">
        <v>64</v>
      </c>
      <c r="P228" s="159" t="s">
        <v>64</v>
      </c>
      <c r="Q228" s="161" t="s">
        <v>64</v>
      </c>
      <c r="R228" s="161" t="s">
        <v>64</v>
      </c>
      <c r="S228" s="159" t="s">
        <v>65</v>
      </c>
      <c r="T228" s="160" t="s">
        <v>65</v>
      </c>
      <c r="U228" s="159" t="s">
        <v>64</v>
      </c>
      <c r="V228" s="160" t="s">
        <v>65</v>
      </c>
      <c r="W228" s="177" t="s">
        <v>65</v>
      </c>
      <c r="X228" s="177" t="s">
        <v>64</v>
      </c>
      <c r="Y228" s="177" t="s">
        <v>64</v>
      </c>
      <c r="Z228" s="177" t="s">
        <v>65</v>
      </c>
      <c r="AA228" s="177" t="s">
        <v>65</v>
      </c>
      <c r="AB228" s="177" t="s">
        <v>64</v>
      </c>
      <c r="AC228" s="177" t="s">
        <v>64</v>
      </c>
      <c r="AD228" s="177" t="s">
        <v>64</v>
      </c>
      <c r="AE228" s="177" t="s">
        <v>64</v>
      </c>
      <c r="AF228" s="177" t="s">
        <v>65</v>
      </c>
      <c r="AG228" s="177" t="s">
        <v>65</v>
      </c>
      <c r="AH228" s="177" t="s">
        <v>64</v>
      </c>
      <c r="AI228" s="177" t="s">
        <v>64</v>
      </c>
      <c r="AJ228" s="177" t="s">
        <v>64</v>
      </c>
      <c r="AK228" s="177" t="s">
        <v>65</v>
      </c>
      <c r="AL228" s="177" t="str">
        <f>AK228</f>
        <v>No</v>
      </c>
      <c r="AM228" s="177" t="s">
        <v>64</v>
      </c>
      <c r="AN228" s="177" t="s">
        <v>64</v>
      </c>
      <c r="AO228" s="177" t="s">
        <v>64</v>
      </c>
      <c r="AP228" s="177" t="str">
        <f>AI228</f>
        <v>Yes</v>
      </c>
      <c r="AQ228" s="177" t="s">
        <v>65</v>
      </c>
      <c r="AR228" s="177" t="s">
        <v>66</v>
      </c>
      <c r="AS228" s="177" t="s">
        <v>65</v>
      </c>
      <c r="AT228" s="177" t="s">
        <v>65</v>
      </c>
      <c r="AU228" s="177" t="s">
        <v>65</v>
      </c>
      <c r="AV228" s="177" t="s">
        <v>64</v>
      </c>
      <c r="AW228" s="177" t="s">
        <v>65</v>
      </c>
      <c r="AX228" s="159" t="s">
        <v>64</v>
      </c>
      <c r="AY228" s="159" t="s">
        <v>64</v>
      </c>
      <c r="AZ228" s="177" t="s">
        <v>65</v>
      </c>
      <c r="BA228" s="177" t="s">
        <v>64</v>
      </c>
      <c r="BB228" s="177" t="s">
        <v>64</v>
      </c>
      <c r="BC228" s="159" t="s">
        <v>65</v>
      </c>
      <c r="BD228" s="177" t="s">
        <v>65</v>
      </c>
      <c r="BE228" s="177" t="s">
        <v>65</v>
      </c>
      <c r="BF228" s="177" t="s">
        <v>64</v>
      </c>
      <c r="BG228" s="177" t="s">
        <v>65</v>
      </c>
      <c r="BH228" s="177" t="s">
        <v>65</v>
      </c>
    </row>
    <row r="229" spans="1:60" ht="15.6" thickTop="1" thickBot="1" x14ac:dyDescent="0.35">
      <c r="A229" s="373"/>
      <c r="B229" s="323">
        <f>ROW()</f>
        <v>229</v>
      </c>
      <c r="C229" s="323">
        <f>COUNTIFS(D$6:D229,D229)</f>
        <v>2</v>
      </c>
      <c r="D229" s="109" t="str">
        <f>IF(api_version=2,"API ID","-")</f>
        <v>API ID</v>
      </c>
      <c r="F229" s="177" t="s">
        <v>64</v>
      </c>
      <c r="G229" s="177" t="s">
        <v>64</v>
      </c>
      <c r="H229" s="177" t="s">
        <v>65</v>
      </c>
      <c r="I229" s="177" t="s">
        <v>64</v>
      </c>
      <c r="J229" s="159" t="s">
        <v>64</v>
      </c>
      <c r="K229" s="160" t="s">
        <v>65</v>
      </c>
      <c r="L229" s="177" t="str">
        <f>IF(api_version=2,"Yes","No")</f>
        <v>Yes</v>
      </c>
      <c r="M229" s="159" t="str">
        <f>IF(api_version=2,"Yes","No")</f>
        <v>Yes</v>
      </c>
      <c r="N229" s="160" t="s">
        <v>65</v>
      </c>
      <c r="O229" s="177" t="s">
        <v>64</v>
      </c>
      <c r="P229" s="159" t="s">
        <v>65</v>
      </c>
      <c r="Q229" s="161" t="s">
        <v>65</v>
      </c>
      <c r="R229" s="161" t="s">
        <v>65</v>
      </c>
      <c r="S229" s="159" t="s">
        <v>65</v>
      </c>
      <c r="T229" s="160" t="s">
        <v>65</v>
      </c>
      <c r="U229" s="159" t="str">
        <f>IF(api_version=2,"Yes","No")</f>
        <v>Yes</v>
      </c>
      <c r="V229" s="160" t="s">
        <v>65</v>
      </c>
      <c r="W229" s="177" t="s">
        <v>65</v>
      </c>
      <c r="X229" s="177" t="str">
        <f>IF(api_version=2,"Yes","No")</f>
        <v>Yes</v>
      </c>
      <c r="Y229" s="177" t="s">
        <v>64</v>
      </c>
      <c r="Z229" s="177" t="s">
        <v>65</v>
      </c>
      <c r="AA229" s="177" t="s">
        <v>65</v>
      </c>
      <c r="AB229" s="177" t="s">
        <v>65</v>
      </c>
      <c r="AC229" s="177" t="s">
        <v>65</v>
      </c>
      <c r="AD229" s="177" t="s">
        <v>65</v>
      </c>
      <c r="AE229" s="177" t="s">
        <v>65</v>
      </c>
      <c r="AF229" s="177" t="s">
        <v>65</v>
      </c>
      <c r="AG229" s="177" t="s">
        <v>65</v>
      </c>
      <c r="AH229" s="177" t="s">
        <v>65</v>
      </c>
      <c r="AI229" s="177" t="s">
        <v>65</v>
      </c>
      <c r="AJ229" s="177" t="s">
        <v>65</v>
      </c>
      <c r="AK229" s="177" t="s">
        <v>65</v>
      </c>
      <c r="AL229" s="177" t="str">
        <f t="shared" ref="AL229:AL236" si="165">AK229</f>
        <v>No</v>
      </c>
      <c r="AM229" s="177" t="s">
        <v>64</v>
      </c>
      <c r="AN229" s="177" t="s">
        <v>65</v>
      </c>
      <c r="AO229" s="177" t="s">
        <v>64</v>
      </c>
      <c r="AP229" s="177" t="str">
        <f>AI229</f>
        <v>No</v>
      </c>
      <c r="AQ229" s="177" t="s">
        <v>65</v>
      </c>
      <c r="AR229" s="177" t="s">
        <v>65</v>
      </c>
      <c r="AS229" s="177" t="s">
        <v>65</v>
      </c>
      <c r="AT229" s="177" t="s">
        <v>65</v>
      </c>
      <c r="AU229" s="177" t="s">
        <v>65</v>
      </c>
      <c r="AV229" s="177" t="s">
        <v>65</v>
      </c>
      <c r="AW229" s="177" t="s">
        <v>65</v>
      </c>
      <c r="AX229" s="159" t="str">
        <f>IF(api_version=2,"Yes","No")</f>
        <v>Yes</v>
      </c>
      <c r="AY229" s="159" t="str">
        <f>IF(api_version=2,"Yes","No")</f>
        <v>Yes</v>
      </c>
      <c r="AZ229" s="177" t="s">
        <v>65</v>
      </c>
      <c r="BA229" s="177" t="s">
        <v>65</v>
      </c>
      <c r="BB229" s="177" t="s">
        <v>64</v>
      </c>
      <c r="BC229" s="159" t="s">
        <v>65</v>
      </c>
      <c r="BD229" s="177" t="s">
        <v>65</v>
      </c>
      <c r="BE229" s="177" t="s">
        <v>65</v>
      </c>
      <c r="BF229" s="177" t="s">
        <v>65</v>
      </c>
      <c r="BG229" s="177" t="s">
        <v>65</v>
      </c>
      <c r="BH229" s="177" t="s">
        <v>65</v>
      </c>
    </row>
    <row r="230" spans="1:60" ht="15.6" thickTop="1" thickBot="1" x14ac:dyDescent="0.35">
      <c r="A230" s="373"/>
      <c r="B230" s="323">
        <f>ROW()</f>
        <v>230</v>
      </c>
      <c r="C230" s="323">
        <f>COUNTIFS(D$6:D230,D230)</f>
        <v>2</v>
      </c>
      <c r="D230" s="49" t="s">
        <v>729</v>
      </c>
      <c r="F230" s="177" t="s">
        <v>64</v>
      </c>
      <c r="G230" s="177" t="s">
        <v>64</v>
      </c>
      <c r="H230" s="177" t="s">
        <v>65</v>
      </c>
      <c r="I230" s="177" t="s">
        <v>64</v>
      </c>
      <c r="J230" s="159" t="s">
        <v>64</v>
      </c>
      <c r="K230" s="160" t="s">
        <v>65</v>
      </c>
      <c r="L230" s="177" t="s">
        <v>64</v>
      </c>
      <c r="M230" s="159" t="s">
        <v>64</v>
      </c>
      <c r="N230" s="160" t="s">
        <v>65</v>
      </c>
      <c r="O230" s="177" t="s">
        <v>64</v>
      </c>
      <c r="P230" s="159" t="s">
        <v>65</v>
      </c>
      <c r="Q230" s="161" t="s">
        <v>65</v>
      </c>
      <c r="R230" s="161" t="s">
        <v>65</v>
      </c>
      <c r="S230" s="159" t="s">
        <v>65</v>
      </c>
      <c r="T230" s="160" t="s">
        <v>65</v>
      </c>
      <c r="U230" s="159" t="str">
        <f>IF(api_version=2,"Yes","No")</f>
        <v>Yes</v>
      </c>
      <c r="V230" s="160" t="s">
        <v>65</v>
      </c>
      <c r="W230" s="177" t="s">
        <v>65</v>
      </c>
      <c r="X230" s="177" t="s">
        <v>65</v>
      </c>
      <c r="Y230" s="177" t="s">
        <v>65</v>
      </c>
      <c r="Z230" s="177" t="s">
        <v>65</v>
      </c>
      <c r="AA230" s="177" t="s">
        <v>65</v>
      </c>
      <c r="AB230" s="177" t="s">
        <v>65</v>
      </c>
      <c r="AC230" s="177" t="s">
        <v>65</v>
      </c>
      <c r="AD230" s="177" t="s">
        <v>65</v>
      </c>
      <c r="AE230" s="177" t="s">
        <v>65</v>
      </c>
      <c r="AF230" s="177" t="s">
        <v>65</v>
      </c>
      <c r="AG230" s="177" t="s">
        <v>65</v>
      </c>
      <c r="AH230" s="177" t="s">
        <v>65</v>
      </c>
      <c r="AI230" s="177" t="s">
        <v>65</v>
      </c>
      <c r="AJ230" s="177" t="s">
        <v>65</v>
      </c>
      <c r="AK230" s="177" t="s">
        <v>65</v>
      </c>
      <c r="AL230" s="177" t="str">
        <f t="shared" si="165"/>
        <v>No</v>
      </c>
      <c r="AM230" s="177" t="s">
        <v>65</v>
      </c>
      <c r="AN230" s="177" t="s">
        <v>65</v>
      </c>
      <c r="AO230" s="177" t="s">
        <v>65</v>
      </c>
      <c r="AP230" s="177" t="str">
        <f>AI230</f>
        <v>No</v>
      </c>
      <c r="AQ230" s="177" t="s">
        <v>65</v>
      </c>
      <c r="AR230" s="177" t="s">
        <v>65</v>
      </c>
      <c r="AS230" s="177" t="s">
        <v>65</v>
      </c>
      <c r="AT230" s="177" t="s">
        <v>65</v>
      </c>
      <c r="AU230" s="177" t="s">
        <v>65</v>
      </c>
      <c r="AV230" s="177" t="s">
        <v>65</v>
      </c>
      <c r="AW230" s="177" t="s">
        <v>65</v>
      </c>
      <c r="AX230" s="159" t="s">
        <v>110</v>
      </c>
      <c r="AY230" s="159" t="s">
        <v>110</v>
      </c>
      <c r="AZ230" s="177" t="s">
        <v>65</v>
      </c>
      <c r="BA230" s="177" t="s">
        <v>64</v>
      </c>
      <c r="BB230" s="177" t="s">
        <v>64</v>
      </c>
      <c r="BC230" s="159" t="s">
        <v>65</v>
      </c>
      <c r="BD230" s="177" t="s">
        <v>65</v>
      </c>
      <c r="BE230" s="177" t="s">
        <v>65</v>
      </c>
      <c r="BF230" s="177" t="s">
        <v>65</v>
      </c>
      <c r="BG230" s="177" t="s">
        <v>65</v>
      </c>
      <c r="BH230" s="177" t="s">
        <v>65</v>
      </c>
    </row>
    <row r="231" spans="1:60" ht="15.6" thickTop="1" thickBot="1" x14ac:dyDescent="0.35">
      <c r="A231" s="373"/>
      <c r="B231" s="323">
        <f>ROW()</f>
        <v>231</v>
      </c>
      <c r="C231" s="323">
        <f>COUNTIFS(D$6:D231,D231)</f>
        <v>2</v>
      </c>
      <c r="D231" s="109" t="str">
        <f>IF(api_version=2,"Company Type","-")</f>
        <v>Company Type</v>
      </c>
      <c r="F231" s="206" t="s">
        <v>670</v>
      </c>
      <c r="G231" s="206" t="s">
        <v>670</v>
      </c>
      <c r="H231" s="206" t="s">
        <v>670</v>
      </c>
      <c r="I231" s="206" t="s">
        <v>670</v>
      </c>
      <c r="J231" s="166" t="s">
        <v>670</v>
      </c>
      <c r="K231" s="160" t="s">
        <v>65</v>
      </c>
      <c r="L231" s="206" t="s">
        <v>670</v>
      </c>
      <c r="M231" s="166" t="s">
        <v>670</v>
      </c>
      <c r="N231" s="160" t="s">
        <v>65</v>
      </c>
      <c r="O231" s="206" t="s">
        <v>670</v>
      </c>
      <c r="P231" s="166" t="s">
        <v>670</v>
      </c>
      <c r="Q231" s="175" t="s">
        <v>670</v>
      </c>
      <c r="R231" s="175" t="s">
        <v>670</v>
      </c>
      <c r="S231" s="166" t="s">
        <v>670</v>
      </c>
      <c r="T231" s="160" t="s">
        <v>65</v>
      </c>
      <c r="U231" s="166" t="s">
        <v>670</v>
      </c>
      <c r="V231" s="160" t="s">
        <v>65</v>
      </c>
      <c r="W231" s="177" t="s">
        <v>65</v>
      </c>
      <c r="X231" s="206" t="s">
        <v>670</v>
      </c>
      <c r="Y231" s="177" t="s">
        <v>65</v>
      </c>
      <c r="Z231" s="177" t="s">
        <v>65</v>
      </c>
      <c r="AA231" s="177" t="s">
        <v>65</v>
      </c>
      <c r="AB231" s="206" t="s">
        <v>670</v>
      </c>
      <c r="AC231" s="206" t="s">
        <v>670</v>
      </c>
      <c r="AD231" s="177" t="s">
        <v>65</v>
      </c>
      <c r="AE231" s="206" t="s">
        <v>670</v>
      </c>
      <c r="AF231" s="177" t="s">
        <v>65</v>
      </c>
      <c r="AG231" s="206" t="s">
        <v>670</v>
      </c>
      <c r="AH231" s="206" t="s">
        <v>670</v>
      </c>
      <c r="AI231" s="206" t="s">
        <v>670</v>
      </c>
      <c r="AJ231" s="206" t="s">
        <v>670</v>
      </c>
      <c r="AK231" s="177" t="s">
        <v>65</v>
      </c>
      <c r="AL231" s="177" t="str">
        <f>AK231</f>
        <v>No</v>
      </c>
      <c r="AM231" s="206" t="s">
        <v>670</v>
      </c>
      <c r="AN231" s="206" t="s">
        <v>670</v>
      </c>
      <c r="AO231" s="206" t="s">
        <v>670</v>
      </c>
      <c r="AP231" s="206" t="s">
        <v>670</v>
      </c>
      <c r="AQ231" s="177" t="s">
        <v>65</v>
      </c>
      <c r="AR231" s="206" t="s">
        <v>670</v>
      </c>
      <c r="AS231" s="177" t="s">
        <v>65</v>
      </c>
      <c r="AT231" s="177" t="s">
        <v>65</v>
      </c>
      <c r="AU231" s="177" t="s">
        <v>65</v>
      </c>
      <c r="AV231" s="206" t="s">
        <v>670</v>
      </c>
      <c r="AW231" s="177" t="s">
        <v>65</v>
      </c>
      <c r="AX231" s="166" t="s">
        <v>670</v>
      </c>
      <c r="AY231" s="166" t="s">
        <v>670</v>
      </c>
      <c r="AZ231" s="177" t="s">
        <v>65</v>
      </c>
      <c r="BA231" s="177" t="s">
        <v>65</v>
      </c>
      <c r="BB231" s="206" t="s">
        <v>670</v>
      </c>
      <c r="BC231" s="159" t="s">
        <v>65</v>
      </c>
      <c r="BD231" s="177" t="s">
        <v>65</v>
      </c>
      <c r="BE231" s="177" t="s">
        <v>65</v>
      </c>
      <c r="BF231" s="206" t="s">
        <v>670</v>
      </c>
      <c r="BG231" s="177" t="s">
        <v>65</v>
      </c>
      <c r="BH231" s="177" t="s">
        <v>65</v>
      </c>
    </row>
    <row r="232" spans="1:60" ht="15.6" thickTop="1" thickBot="1" x14ac:dyDescent="0.35">
      <c r="A232" s="373"/>
      <c r="B232" s="323">
        <f>ROW()</f>
        <v>232</v>
      </c>
      <c r="C232" s="323">
        <f>COUNTIFS(D$6:D232,D232)</f>
        <v>2</v>
      </c>
      <c r="D232" s="49" t="s">
        <v>730</v>
      </c>
      <c r="F232" s="177" t="s">
        <v>64</v>
      </c>
      <c r="G232" s="177" t="s">
        <v>64</v>
      </c>
      <c r="H232" s="177" t="s">
        <v>65</v>
      </c>
      <c r="I232" s="177" t="s">
        <v>65</v>
      </c>
      <c r="J232" s="159" t="s">
        <v>64</v>
      </c>
      <c r="K232" s="160" t="s">
        <v>65</v>
      </c>
      <c r="L232" s="177" t="s">
        <v>64</v>
      </c>
      <c r="M232" s="159" t="s">
        <v>64</v>
      </c>
      <c r="N232" s="160" t="s">
        <v>65</v>
      </c>
      <c r="O232" s="177" t="s">
        <v>64</v>
      </c>
      <c r="P232" s="159" t="s">
        <v>65</v>
      </c>
      <c r="Q232" s="161" t="s">
        <v>65</v>
      </c>
      <c r="R232" s="161" t="s">
        <v>65</v>
      </c>
      <c r="S232" s="159" t="s">
        <v>65</v>
      </c>
      <c r="T232" s="160" t="s">
        <v>65</v>
      </c>
      <c r="U232" s="159" t="s">
        <v>64</v>
      </c>
      <c r="V232" s="160" t="s">
        <v>65</v>
      </c>
      <c r="W232" s="177" t="s">
        <v>65</v>
      </c>
      <c r="X232" s="177" t="str">
        <f>IF(api_version=2,"Yes","No")</f>
        <v>Yes</v>
      </c>
      <c r="Y232" s="177" t="s">
        <v>65</v>
      </c>
      <c r="Z232" s="177" t="s">
        <v>65</v>
      </c>
      <c r="AA232" s="177" t="s">
        <v>65</v>
      </c>
      <c r="AB232" s="177" t="s">
        <v>65</v>
      </c>
      <c r="AC232" s="177" t="s">
        <v>65</v>
      </c>
      <c r="AD232" s="177" t="s">
        <v>65</v>
      </c>
      <c r="AE232" s="177" t="s">
        <v>65</v>
      </c>
      <c r="AF232" s="177" t="s">
        <v>65</v>
      </c>
      <c r="AG232" s="177" t="s">
        <v>65</v>
      </c>
      <c r="AH232" s="177" t="s">
        <v>65</v>
      </c>
      <c r="AI232" s="177" t="s">
        <v>65</v>
      </c>
      <c r="AJ232" s="177" t="s">
        <v>65</v>
      </c>
      <c r="AK232" s="177" t="s">
        <v>65</v>
      </c>
      <c r="AL232" s="177" t="str">
        <f t="shared" si="165"/>
        <v>No</v>
      </c>
      <c r="AM232" s="177" t="s">
        <v>65</v>
      </c>
      <c r="AN232" s="177" t="s">
        <v>65</v>
      </c>
      <c r="AO232" s="177" t="s">
        <v>64</v>
      </c>
      <c r="AP232" s="177" t="str">
        <f t="shared" ref="AP232:AP237" si="166">AI232</f>
        <v>No</v>
      </c>
      <c r="AQ232" s="177" t="s">
        <v>65</v>
      </c>
      <c r="AR232" s="177" t="s">
        <v>65</v>
      </c>
      <c r="AS232" s="177" t="s">
        <v>65</v>
      </c>
      <c r="AT232" s="177" t="s">
        <v>65</v>
      </c>
      <c r="AU232" s="177" t="s">
        <v>65</v>
      </c>
      <c r="AV232" s="177" t="s">
        <v>65</v>
      </c>
      <c r="AW232" s="177" t="s">
        <v>65</v>
      </c>
      <c r="AX232" s="159" t="s">
        <v>110</v>
      </c>
      <c r="AY232" s="159" t="s">
        <v>110</v>
      </c>
      <c r="AZ232" s="177" t="s">
        <v>65</v>
      </c>
      <c r="BA232" s="177" t="s">
        <v>64</v>
      </c>
      <c r="BB232" s="177" t="s">
        <v>65</v>
      </c>
      <c r="BC232" s="159" t="s">
        <v>65</v>
      </c>
      <c r="BD232" s="177" t="s">
        <v>65</v>
      </c>
      <c r="BE232" s="177" t="s">
        <v>65</v>
      </c>
      <c r="BF232" s="177" t="s">
        <v>65</v>
      </c>
      <c r="BG232" s="177" t="s">
        <v>65</v>
      </c>
      <c r="BH232" s="177" t="s">
        <v>65</v>
      </c>
    </row>
    <row r="233" spans="1:60" ht="15.6" thickTop="1" thickBot="1" x14ac:dyDescent="0.35">
      <c r="A233" s="373"/>
      <c r="B233" s="323">
        <f>ROW()</f>
        <v>233</v>
      </c>
      <c r="C233" s="323">
        <f>COUNTIFS(D$6:D233,D233)</f>
        <v>2</v>
      </c>
      <c r="D233" s="49" t="s">
        <v>731</v>
      </c>
      <c r="F233" s="177" t="s">
        <v>64</v>
      </c>
      <c r="G233" s="177" t="s">
        <v>64</v>
      </c>
      <c r="H233" s="177" t="s">
        <v>65</v>
      </c>
      <c r="I233" s="177" t="s">
        <v>64</v>
      </c>
      <c r="J233" s="159" t="s">
        <v>64</v>
      </c>
      <c r="K233" s="160" t="s">
        <v>65</v>
      </c>
      <c r="L233" s="177" t="s">
        <v>64</v>
      </c>
      <c r="M233" s="159" t="s">
        <v>64</v>
      </c>
      <c r="N233" s="160" t="s">
        <v>65</v>
      </c>
      <c r="O233" s="177" t="s">
        <v>64</v>
      </c>
      <c r="P233" s="159" t="s">
        <v>65</v>
      </c>
      <c r="Q233" s="161" t="s">
        <v>65</v>
      </c>
      <c r="R233" s="161" t="s">
        <v>65</v>
      </c>
      <c r="S233" s="159" t="s">
        <v>65</v>
      </c>
      <c r="T233" s="160" t="s">
        <v>65</v>
      </c>
      <c r="U233" s="159" t="str">
        <f>IF(api_version=2,"Yes","No")</f>
        <v>Yes</v>
      </c>
      <c r="V233" s="160" t="s">
        <v>65</v>
      </c>
      <c r="W233" s="177" t="s">
        <v>65</v>
      </c>
      <c r="X233" s="177" t="str">
        <f>IF(api_version=2,"Yes","No")</f>
        <v>Yes</v>
      </c>
      <c r="Y233" s="177" t="s">
        <v>65</v>
      </c>
      <c r="Z233" s="177" t="s">
        <v>65</v>
      </c>
      <c r="AA233" s="177" t="s">
        <v>65</v>
      </c>
      <c r="AB233" s="177" t="s">
        <v>65</v>
      </c>
      <c r="AC233" s="177" t="s">
        <v>65</v>
      </c>
      <c r="AD233" s="177" t="s">
        <v>65</v>
      </c>
      <c r="AE233" s="177" t="s">
        <v>65</v>
      </c>
      <c r="AF233" s="177" t="s">
        <v>65</v>
      </c>
      <c r="AG233" s="177" t="s">
        <v>65</v>
      </c>
      <c r="AH233" s="177" t="s">
        <v>65</v>
      </c>
      <c r="AI233" s="177" t="s">
        <v>65</v>
      </c>
      <c r="AJ233" s="177" t="s">
        <v>65</v>
      </c>
      <c r="AK233" s="177" t="s">
        <v>65</v>
      </c>
      <c r="AL233" s="177" t="str">
        <f t="shared" si="165"/>
        <v>No</v>
      </c>
      <c r="AM233" s="177" t="s">
        <v>64</v>
      </c>
      <c r="AN233" s="177" t="s">
        <v>65</v>
      </c>
      <c r="AO233" s="177" t="s">
        <v>64</v>
      </c>
      <c r="AP233" s="177" t="str">
        <f t="shared" si="166"/>
        <v>No</v>
      </c>
      <c r="AQ233" s="177" t="s">
        <v>65</v>
      </c>
      <c r="AR233" s="177" t="s">
        <v>65</v>
      </c>
      <c r="AS233" s="177" t="s">
        <v>65</v>
      </c>
      <c r="AT233" s="177" t="s">
        <v>65</v>
      </c>
      <c r="AU233" s="177" t="s">
        <v>65</v>
      </c>
      <c r="AV233" s="177" t="s">
        <v>65</v>
      </c>
      <c r="AW233" s="177" t="s">
        <v>65</v>
      </c>
      <c r="AX233" s="159" t="s">
        <v>64</v>
      </c>
      <c r="AY233" s="159" t="s">
        <v>64</v>
      </c>
      <c r="AZ233" s="177" t="s">
        <v>65</v>
      </c>
      <c r="BA233" s="177" t="s">
        <v>64</v>
      </c>
      <c r="BB233" s="177" t="s">
        <v>64</v>
      </c>
      <c r="BC233" s="159" t="s">
        <v>65</v>
      </c>
      <c r="BD233" s="177" t="s">
        <v>65</v>
      </c>
      <c r="BE233" s="177" t="s">
        <v>65</v>
      </c>
      <c r="BF233" s="177" t="s">
        <v>65</v>
      </c>
      <c r="BG233" s="177" t="s">
        <v>65</v>
      </c>
      <c r="BH233" s="177" t="s">
        <v>65</v>
      </c>
    </row>
    <row r="234" spans="1:60" ht="15.6" thickTop="1" thickBot="1" x14ac:dyDescent="0.35">
      <c r="A234" s="373"/>
      <c r="B234" s="323">
        <f>ROW()</f>
        <v>234</v>
      </c>
      <c r="C234" s="323">
        <f>COUNTIFS(D$6:D234,D234)</f>
        <v>2</v>
      </c>
      <c r="D234" s="49" t="s">
        <v>732</v>
      </c>
      <c r="F234" s="177" t="s">
        <v>65</v>
      </c>
      <c r="G234" s="177" t="s">
        <v>65</v>
      </c>
      <c r="H234" s="177" t="s">
        <v>65</v>
      </c>
      <c r="I234" s="177" t="s">
        <v>65</v>
      </c>
      <c r="J234" s="159" t="s">
        <v>65</v>
      </c>
      <c r="K234" s="160" t="s">
        <v>65</v>
      </c>
      <c r="L234" s="177" t="s">
        <v>65</v>
      </c>
      <c r="M234" s="159" t="s">
        <v>65</v>
      </c>
      <c r="N234" s="160" t="s">
        <v>65</v>
      </c>
      <c r="O234" s="177" t="s">
        <v>65</v>
      </c>
      <c r="P234" s="159" t="s">
        <v>65</v>
      </c>
      <c r="Q234" s="161" t="s">
        <v>65</v>
      </c>
      <c r="R234" s="161" t="s">
        <v>65</v>
      </c>
      <c r="S234" s="159" t="s">
        <v>65</v>
      </c>
      <c r="T234" s="160" t="s">
        <v>65</v>
      </c>
      <c r="U234" s="159" t="s">
        <v>65</v>
      </c>
      <c r="V234" s="160" t="s">
        <v>65</v>
      </c>
      <c r="W234" s="177" t="s">
        <v>65</v>
      </c>
      <c r="X234" s="177" t="s">
        <v>65</v>
      </c>
      <c r="Y234" s="177" t="s">
        <v>65</v>
      </c>
      <c r="Z234" s="177" t="s">
        <v>65</v>
      </c>
      <c r="AA234" s="177" t="s">
        <v>65</v>
      </c>
      <c r="AB234" s="177" t="s">
        <v>65</v>
      </c>
      <c r="AC234" s="177" t="s">
        <v>65</v>
      </c>
      <c r="AD234" s="177" t="s">
        <v>65</v>
      </c>
      <c r="AE234" s="177" t="s">
        <v>65</v>
      </c>
      <c r="AF234" s="177" t="s">
        <v>65</v>
      </c>
      <c r="AG234" s="177" t="s">
        <v>65</v>
      </c>
      <c r="AH234" s="177" t="s">
        <v>65</v>
      </c>
      <c r="AI234" s="177" t="s">
        <v>65</v>
      </c>
      <c r="AJ234" s="177" t="s">
        <v>65</v>
      </c>
      <c r="AK234" s="177" t="s">
        <v>65</v>
      </c>
      <c r="AL234" s="177" t="str">
        <f t="shared" si="165"/>
        <v>No</v>
      </c>
      <c r="AM234" s="177" t="s">
        <v>65</v>
      </c>
      <c r="AN234" s="177" t="s">
        <v>65</v>
      </c>
      <c r="AO234" s="177" t="s">
        <v>65</v>
      </c>
      <c r="AP234" s="177" t="str">
        <f t="shared" si="166"/>
        <v>No</v>
      </c>
      <c r="AQ234" s="177" t="s">
        <v>65</v>
      </c>
      <c r="AR234" s="177" t="s">
        <v>65</v>
      </c>
      <c r="AS234" s="177" t="s">
        <v>65</v>
      </c>
      <c r="AT234" s="177" t="s">
        <v>65</v>
      </c>
      <c r="AU234" s="177" t="s">
        <v>65</v>
      </c>
      <c r="AV234" s="177" t="s">
        <v>65</v>
      </c>
      <c r="AW234" s="177" t="s">
        <v>65</v>
      </c>
      <c r="AX234" s="159" t="s">
        <v>65</v>
      </c>
      <c r="AY234" s="159" t="s">
        <v>65</v>
      </c>
      <c r="AZ234" s="177" t="s">
        <v>65</v>
      </c>
      <c r="BA234" s="177" t="s">
        <v>65</v>
      </c>
      <c r="BB234" s="177" t="s">
        <v>65</v>
      </c>
      <c r="BC234" s="159" t="s">
        <v>65</v>
      </c>
      <c r="BD234" s="177" t="s">
        <v>65</v>
      </c>
      <c r="BE234" s="177" t="s">
        <v>65</v>
      </c>
      <c r="BF234" s="177" t="s">
        <v>65</v>
      </c>
      <c r="BG234" s="177" t="s">
        <v>65</v>
      </c>
      <c r="BH234" s="177" t="s">
        <v>65</v>
      </c>
    </row>
    <row r="235" spans="1:60" ht="15.6" thickTop="1" thickBot="1" x14ac:dyDescent="0.35">
      <c r="A235" s="373"/>
      <c r="B235" s="323">
        <f>ROW()</f>
        <v>235</v>
      </c>
      <c r="C235" s="323">
        <f>COUNTIFS(D$6:D235,D235)</f>
        <v>3</v>
      </c>
      <c r="D235" s="49" t="s">
        <v>723</v>
      </c>
      <c r="F235" s="177" t="s">
        <v>65</v>
      </c>
      <c r="G235" s="177" t="s">
        <v>64</v>
      </c>
      <c r="H235" s="177" t="s">
        <v>65</v>
      </c>
      <c r="I235" s="177" t="s">
        <v>65</v>
      </c>
      <c r="J235" s="159" t="s">
        <v>65</v>
      </c>
      <c r="K235" s="160" t="s">
        <v>65</v>
      </c>
      <c r="L235" s="177" t="s">
        <v>65</v>
      </c>
      <c r="M235" s="159" t="s">
        <v>65</v>
      </c>
      <c r="N235" s="160" t="s">
        <v>65</v>
      </c>
      <c r="O235" s="177" t="s">
        <v>64</v>
      </c>
      <c r="P235" s="159" t="s">
        <v>65</v>
      </c>
      <c r="Q235" s="161" t="s">
        <v>65</v>
      </c>
      <c r="R235" s="161" t="s">
        <v>65</v>
      </c>
      <c r="S235" s="159" t="s">
        <v>65</v>
      </c>
      <c r="T235" s="160" t="s">
        <v>65</v>
      </c>
      <c r="U235" s="159" t="s">
        <v>65</v>
      </c>
      <c r="V235" s="160" t="s">
        <v>65</v>
      </c>
      <c r="W235" s="177" t="s">
        <v>65</v>
      </c>
      <c r="X235" s="177" t="str">
        <f>IF(api_version=2,"Yes","No")</f>
        <v>Yes</v>
      </c>
      <c r="Y235" s="177" t="s">
        <v>65</v>
      </c>
      <c r="Z235" s="177" t="s">
        <v>65</v>
      </c>
      <c r="AA235" s="177" t="s">
        <v>65</v>
      </c>
      <c r="AB235" s="177" t="s">
        <v>65</v>
      </c>
      <c r="AC235" s="177" t="s">
        <v>65</v>
      </c>
      <c r="AD235" s="177" t="s">
        <v>65</v>
      </c>
      <c r="AE235" s="177" t="s">
        <v>65</v>
      </c>
      <c r="AF235" s="177" t="s">
        <v>65</v>
      </c>
      <c r="AG235" s="177" t="s">
        <v>65</v>
      </c>
      <c r="AH235" s="177" t="s">
        <v>65</v>
      </c>
      <c r="AI235" s="177" t="s">
        <v>65</v>
      </c>
      <c r="AJ235" s="177" t="s">
        <v>65</v>
      </c>
      <c r="AK235" s="177" t="s">
        <v>65</v>
      </c>
      <c r="AL235" s="177" t="str">
        <f t="shared" si="165"/>
        <v>No</v>
      </c>
      <c r="AM235" s="177" t="s">
        <v>64</v>
      </c>
      <c r="AN235" s="177" t="s">
        <v>65</v>
      </c>
      <c r="AO235" s="177" t="s">
        <v>64</v>
      </c>
      <c r="AP235" s="177" t="str">
        <f t="shared" si="166"/>
        <v>No</v>
      </c>
      <c r="AQ235" s="177" t="s">
        <v>65</v>
      </c>
      <c r="AR235" s="206" t="s">
        <v>670</v>
      </c>
      <c r="AS235" s="177" t="s">
        <v>65</v>
      </c>
      <c r="AT235" s="177" t="s">
        <v>65</v>
      </c>
      <c r="AU235" s="177" t="s">
        <v>65</v>
      </c>
      <c r="AV235" s="177" t="s">
        <v>65</v>
      </c>
      <c r="AW235" s="177" t="s">
        <v>65</v>
      </c>
      <c r="AX235" s="159" t="s">
        <v>110</v>
      </c>
      <c r="AY235" s="159" t="s">
        <v>110</v>
      </c>
      <c r="AZ235" s="177" t="s">
        <v>65</v>
      </c>
      <c r="BA235" s="177" t="s">
        <v>65</v>
      </c>
      <c r="BB235" s="177" t="s">
        <v>65</v>
      </c>
      <c r="BC235" s="159" t="s">
        <v>65</v>
      </c>
      <c r="BD235" s="177" t="s">
        <v>65</v>
      </c>
      <c r="BE235" s="177" t="s">
        <v>65</v>
      </c>
      <c r="BF235" s="177" t="s">
        <v>65</v>
      </c>
      <c r="BG235" s="177" t="s">
        <v>65</v>
      </c>
      <c r="BH235" s="177" t="s">
        <v>65</v>
      </c>
    </row>
    <row r="236" spans="1:60" ht="15.6" thickTop="1" thickBot="1" x14ac:dyDescent="0.35">
      <c r="A236" s="373"/>
      <c r="B236" s="323">
        <f>ROW()</f>
        <v>236</v>
      </c>
      <c r="C236" s="323">
        <f>COUNTIFS(D$6:D236,D236)</f>
        <v>3</v>
      </c>
      <c r="D236" s="49" t="s">
        <v>724</v>
      </c>
      <c r="F236" s="177" t="s">
        <v>65</v>
      </c>
      <c r="G236" s="177" t="s">
        <v>64</v>
      </c>
      <c r="H236" s="177" t="s">
        <v>65</v>
      </c>
      <c r="I236" s="177" t="s">
        <v>65</v>
      </c>
      <c r="J236" s="159" t="s">
        <v>65</v>
      </c>
      <c r="K236" s="160" t="s">
        <v>65</v>
      </c>
      <c r="L236" s="177" t="s">
        <v>65</v>
      </c>
      <c r="M236" s="159" t="s">
        <v>65</v>
      </c>
      <c r="N236" s="160" t="s">
        <v>65</v>
      </c>
      <c r="O236" s="177" t="s">
        <v>64</v>
      </c>
      <c r="P236" s="159" t="s">
        <v>65</v>
      </c>
      <c r="Q236" s="161" t="s">
        <v>65</v>
      </c>
      <c r="R236" s="161" t="s">
        <v>65</v>
      </c>
      <c r="S236" s="159" t="s">
        <v>65</v>
      </c>
      <c r="T236" s="160" t="s">
        <v>65</v>
      </c>
      <c r="U236" s="159" t="s">
        <v>65</v>
      </c>
      <c r="V236" s="160" t="s">
        <v>65</v>
      </c>
      <c r="W236" s="177" t="s">
        <v>65</v>
      </c>
      <c r="X236" s="177" t="str">
        <f>IF(api_version=2,"Yes","No")</f>
        <v>Yes</v>
      </c>
      <c r="Y236" s="177" t="s">
        <v>65</v>
      </c>
      <c r="Z236" s="177" t="s">
        <v>65</v>
      </c>
      <c r="AA236" s="177" t="s">
        <v>65</v>
      </c>
      <c r="AB236" s="177" t="s">
        <v>65</v>
      </c>
      <c r="AC236" s="177" t="s">
        <v>65</v>
      </c>
      <c r="AD236" s="177" t="s">
        <v>65</v>
      </c>
      <c r="AE236" s="177" t="s">
        <v>65</v>
      </c>
      <c r="AF236" s="177" t="s">
        <v>65</v>
      </c>
      <c r="AG236" s="177" t="s">
        <v>65</v>
      </c>
      <c r="AH236" s="177" t="s">
        <v>65</v>
      </c>
      <c r="AI236" s="177" t="s">
        <v>65</v>
      </c>
      <c r="AJ236" s="177" t="s">
        <v>65</v>
      </c>
      <c r="AK236" s="177" t="s">
        <v>65</v>
      </c>
      <c r="AL236" s="177" t="str">
        <f t="shared" si="165"/>
        <v>No</v>
      </c>
      <c r="AM236" s="177" t="s">
        <v>64</v>
      </c>
      <c r="AN236" s="177" t="s">
        <v>65</v>
      </c>
      <c r="AO236" s="177" t="s">
        <v>64</v>
      </c>
      <c r="AP236" s="177" t="str">
        <f t="shared" si="166"/>
        <v>No</v>
      </c>
      <c r="AQ236" s="177" t="s">
        <v>65</v>
      </c>
      <c r="AR236" s="177" t="s">
        <v>65</v>
      </c>
      <c r="AS236" s="177" t="s">
        <v>65</v>
      </c>
      <c r="AT236" s="177" t="s">
        <v>65</v>
      </c>
      <c r="AU236" s="177" t="s">
        <v>65</v>
      </c>
      <c r="AV236" s="177" t="s">
        <v>65</v>
      </c>
      <c r="AW236" s="177" t="s">
        <v>65</v>
      </c>
      <c r="AX236" s="159" t="s">
        <v>110</v>
      </c>
      <c r="AY236" s="159" t="s">
        <v>110</v>
      </c>
      <c r="AZ236" s="177" t="s">
        <v>65</v>
      </c>
      <c r="BA236" s="177" t="s">
        <v>65</v>
      </c>
      <c r="BB236" s="177" t="s">
        <v>65</v>
      </c>
      <c r="BC236" s="159" t="s">
        <v>65</v>
      </c>
      <c r="BD236" s="177" t="s">
        <v>65</v>
      </c>
      <c r="BE236" s="177" t="s">
        <v>65</v>
      </c>
      <c r="BF236" s="177" t="s">
        <v>65</v>
      </c>
      <c r="BG236" s="177" t="s">
        <v>65</v>
      </c>
      <c r="BH236" s="177" t="s">
        <v>65</v>
      </c>
    </row>
    <row r="237" spans="1:60" ht="15.6" thickTop="1" thickBot="1" x14ac:dyDescent="0.35">
      <c r="A237" s="373"/>
      <c r="B237" s="323">
        <f>ROW()</f>
        <v>237</v>
      </c>
      <c r="C237" s="323">
        <f>COUNTIFS(D$6:D237,D237)</f>
        <v>10</v>
      </c>
      <c r="D237" s="49" t="s">
        <v>16</v>
      </c>
      <c r="F237" s="177" t="s">
        <v>64</v>
      </c>
      <c r="G237" s="177" t="s">
        <v>64</v>
      </c>
      <c r="H237" s="177" t="s">
        <v>64</v>
      </c>
      <c r="I237" s="177" t="s">
        <v>64</v>
      </c>
      <c r="J237" s="159" t="s">
        <v>64</v>
      </c>
      <c r="K237" s="160" t="s">
        <v>65</v>
      </c>
      <c r="L237" s="177" t="s">
        <v>64</v>
      </c>
      <c r="M237" s="159" t="s">
        <v>64</v>
      </c>
      <c r="N237" s="160" t="s">
        <v>65</v>
      </c>
      <c r="O237" s="177" t="s">
        <v>64</v>
      </c>
      <c r="P237" s="159" t="s">
        <v>64</v>
      </c>
      <c r="Q237" s="161" t="s">
        <v>64</v>
      </c>
      <c r="R237" s="161" t="s">
        <v>64</v>
      </c>
      <c r="S237" s="159" t="s">
        <v>65</v>
      </c>
      <c r="T237" s="160" t="s">
        <v>65</v>
      </c>
      <c r="U237" s="159" t="s">
        <v>64</v>
      </c>
      <c r="V237" s="160" t="s">
        <v>65</v>
      </c>
      <c r="W237" s="177" t="s">
        <v>65</v>
      </c>
      <c r="X237" s="177" t="str">
        <f>IF(api_version=2,"Yes","No")</f>
        <v>Yes</v>
      </c>
      <c r="Y237" s="177" t="s">
        <v>65</v>
      </c>
      <c r="Z237" s="177" t="s">
        <v>65</v>
      </c>
      <c r="AA237" s="177" t="s">
        <v>65</v>
      </c>
      <c r="AB237" s="177" t="s">
        <v>65</v>
      </c>
      <c r="AC237" s="177" t="s">
        <v>65</v>
      </c>
      <c r="AD237" s="177" t="s">
        <v>65</v>
      </c>
      <c r="AE237" s="177" t="s">
        <v>64</v>
      </c>
      <c r="AF237" s="177" t="s">
        <v>65</v>
      </c>
      <c r="AG237" s="177" t="s">
        <v>65</v>
      </c>
      <c r="AH237" s="177" t="s">
        <v>64</v>
      </c>
      <c r="AI237" s="177" t="s">
        <v>64</v>
      </c>
      <c r="AJ237" s="177" t="s">
        <v>64</v>
      </c>
      <c r="AK237" s="177" t="s">
        <v>65</v>
      </c>
      <c r="AL237" s="177" t="str">
        <f>AK237</f>
        <v>No</v>
      </c>
      <c r="AM237" s="177" t="s">
        <v>64</v>
      </c>
      <c r="AN237" s="177" t="s">
        <v>64</v>
      </c>
      <c r="AO237" s="177" t="s">
        <v>64</v>
      </c>
      <c r="AP237" s="177" t="str">
        <f t="shared" si="166"/>
        <v>Yes</v>
      </c>
      <c r="AQ237" s="177" t="s">
        <v>65</v>
      </c>
      <c r="AR237" s="177" t="s">
        <v>66</v>
      </c>
      <c r="AS237" s="177" t="s">
        <v>65</v>
      </c>
      <c r="AT237" s="177" t="s">
        <v>65</v>
      </c>
      <c r="AU237" s="177" t="s">
        <v>65</v>
      </c>
      <c r="AV237" s="177" t="s">
        <v>65</v>
      </c>
      <c r="AW237" s="177" t="s">
        <v>65</v>
      </c>
      <c r="AX237" s="159" t="s">
        <v>110</v>
      </c>
      <c r="AY237" s="159" t="s">
        <v>110</v>
      </c>
      <c r="AZ237" s="177" t="s">
        <v>65</v>
      </c>
      <c r="BA237" s="177" t="s">
        <v>65</v>
      </c>
      <c r="BB237" s="177" t="s">
        <v>64</v>
      </c>
      <c r="BC237" s="159" t="s">
        <v>65</v>
      </c>
      <c r="BD237" s="177" t="s">
        <v>65</v>
      </c>
      <c r="BE237" s="177" t="s">
        <v>65</v>
      </c>
      <c r="BF237" s="177" t="s">
        <v>64</v>
      </c>
      <c r="BG237" s="177" t="s">
        <v>65</v>
      </c>
      <c r="BH237" s="177" t="s">
        <v>65</v>
      </c>
    </row>
    <row r="238" spans="1:60" ht="15" thickTop="1" x14ac:dyDescent="0.3">
      <c r="A238" s="373"/>
      <c r="B238" s="323">
        <f>ROW()</f>
        <v>238</v>
      </c>
      <c r="C238" s="323">
        <f>COUNTIFS(D$6:D238,D238)</f>
        <v>18</v>
      </c>
      <c r="D238" s="25" t="s">
        <v>667</v>
      </c>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row>
    <row r="239" spans="1:60" ht="15" thickBot="1" x14ac:dyDescent="0.35">
      <c r="A239" s="373"/>
      <c r="B239" s="323">
        <f>ROW()</f>
        <v>239</v>
      </c>
      <c r="C239" s="323">
        <f>COUNTIFS(D$6:D239,D239)</f>
        <v>1</v>
      </c>
      <c r="D239" s="58" t="s">
        <v>734</v>
      </c>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row>
    <row r="240" spans="1:60" ht="15.6" thickTop="1" thickBot="1" x14ac:dyDescent="0.35">
      <c r="A240" s="373"/>
      <c r="B240" s="323">
        <f>ROW()</f>
        <v>240</v>
      </c>
      <c r="C240" s="323">
        <f>COUNTIFS(D$6:D240,D240)</f>
        <v>1</v>
      </c>
      <c r="D240" s="49" t="s">
        <v>735</v>
      </c>
      <c r="F240" s="177" t="s">
        <v>64</v>
      </c>
      <c r="G240" s="177" t="s">
        <v>64</v>
      </c>
      <c r="H240" s="177" t="s">
        <v>64</v>
      </c>
      <c r="I240" s="177" t="s">
        <v>64</v>
      </c>
      <c r="J240" s="159" t="s">
        <v>64</v>
      </c>
      <c r="K240" s="160" t="s">
        <v>65</v>
      </c>
      <c r="L240" s="177" t="s">
        <v>64</v>
      </c>
      <c r="M240" s="159" t="s">
        <v>64</v>
      </c>
      <c r="N240" s="160" t="s">
        <v>65</v>
      </c>
      <c r="O240" s="177" t="s">
        <v>65</v>
      </c>
      <c r="P240" s="159" t="s">
        <v>64</v>
      </c>
      <c r="Q240" s="161" t="s">
        <v>64</v>
      </c>
      <c r="R240" s="161" t="s">
        <v>64</v>
      </c>
      <c r="S240" s="159" t="s">
        <v>64</v>
      </c>
      <c r="T240" s="160" t="s">
        <v>65</v>
      </c>
      <c r="U240" s="159" t="s">
        <v>64</v>
      </c>
      <c r="V240" s="160" t="s">
        <v>65</v>
      </c>
      <c r="W240" s="177" t="s">
        <v>64</v>
      </c>
      <c r="X240" s="177" t="s">
        <v>64</v>
      </c>
      <c r="Y240" s="177" t="s">
        <v>64</v>
      </c>
      <c r="Z240" s="177" t="s">
        <v>65</v>
      </c>
      <c r="AA240" s="177" t="s">
        <v>65</v>
      </c>
      <c r="AB240" s="177" t="s">
        <v>64</v>
      </c>
      <c r="AC240" s="177" t="s">
        <v>64</v>
      </c>
      <c r="AD240" s="177" t="s">
        <v>64</v>
      </c>
      <c r="AE240" s="177" t="s">
        <v>64</v>
      </c>
      <c r="AF240" s="177" t="s">
        <v>64</v>
      </c>
      <c r="AG240" s="177" t="s">
        <v>64</v>
      </c>
      <c r="AH240" s="177" t="s">
        <v>64</v>
      </c>
      <c r="AI240" s="177" t="s">
        <v>64</v>
      </c>
      <c r="AJ240" s="177" t="s">
        <v>64</v>
      </c>
      <c r="AK240" s="177" t="s">
        <v>65</v>
      </c>
      <c r="AL240" s="177" t="str">
        <f>AK240</f>
        <v>No</v>
      </c>
      <c r="AM240" s="177" t="s">
        <v>64</v>
      </c>
      <c r="AN240" s="177" t="s">
        <v>64</v>
      </c>
      <c r="AO240" s="177" t="s">
        <v>64</v>
      </c>
      <c r="AP240" s="177" t="str">
        <f>AI240</f>
        <v>Yes</v>
      </c>
      <c r="AQ240" s="177" t="s">
        <v>65</v>
      </c>
      <c r="AR240" s="177" t="s">
        <v>66</v>
      </c>
      <c r="AS240" s="177" t="s">
        <v>65</v>
      </c>
      <c r="AT240" s="177" t="s">
        <v>57</v>
      </c>
      <c r="AU240" s="177" t="s">
        <v>64</v>
      </c>
      <c r="AV240" s="177" t="s">
        <v>64</v>
      </c>
      <c r="AW240" s="177" t="s">
        <v>64</v>
      </c>
      <c r="AX240" s="159" t="s">
        <v>64</v>
      </c>
      <c r="AY240" s="159" t="s">
        <v>64</v>
      </c>
      <c r="AZ240" s="177" t="s">
        <v>65</v>
      </c>
      <c r="BA240" s="177" t="s">
        <v>64</v>
      </c>
      <c r="BB240" s="177" t="s">
        <v>64</v>
      </c>
      <c r="BC240" s="159" t="s">
        <v>65</v>
      </c>
      <c r="BD240" s="177" t="s">
        <v>64</v>
      </c>
      <c r="BE240" s="177" t="s">
        <v>65</v>
      </c>
      <c r="BF240" s="177" t="s">
        <v>64</v>
      </c>
      <c r="BG240" s="177" t="s">
        <v>65</v>
      </c>
      <c r="BH240" s="177" t="s">
        <v>64</v>
      </c>
    </row>
    <row r="241" spans="1:60" ht="15.6" thickTop="1" thickBot="1" x14ac:dyDescent="0.35">
      <c r="A241" s="373"/>
      <c r="B241" s="323">
        <f>ROW()</f>
        <v>241</v>
      </c>
      <c r="C241" s="323">
        <f>COUNTIFS(D$6:D241,D241)</f>
        <v>3</v>
      </c>
      <c r="D241" s="109" t="str">
        <f>IF(api_version=2,"API ID","GGS ID")</f>
        <v>API ID</v>
      </c>
      <c r="F241" s="177" t="s">
        <v>64</v>
      </c>
      <c r="G241" s="177" t="s">
        <v>64</v>
      </c>
      <c r="H241" s="177" t="s">
        <v>65</v>
      </c>
      <c r="I241" s="177" t="s">
        <v>64</v>
      </c>
      <c r="J241" s="159" t="s">
        <v>64</v>
      </c>
      <c r="K241" s="160" t="s">
        <v>65</v>
      </c>
      <c r="L241" s="177" t="str">
        <f>IF(api_version=2,"Yes","No")</f>
        <v>Yes</v>
      </c>
      <c r="M241" s="159" t="s">
        <v>64</v>
      </c>
      <c r="N241" s="160" t="s">
        <v>65</v>
      </c>
      <c r="O241" s="177" t="s">
        <v>65</v>
      </c>
      <c r="P241" s="159" t="s">
        <v>65</v>
      </c>
      <c r="Q241" s="161" t="s">
        <v>65</v>
      </c>
      <c r="R241" s="161" t="s">
        <v>65</v>
      </c>
      <c r="S241" s="159" t="s">
        <v>65</v>
      </c>
      <c r="T241" s="160" t="s">
        <v>65</v>
      </c>
      <c r="U241" s="159" t="str">
        <f>IF(api_version=2,"Yes","No")</f>
        <v>Yes</v>
      </c>
      <c r="V241" s="160" t="s">
        <v>65</v>
      </c>
      <c r="W241" s="177" t="s">
        <v>64</v>
      </c>
      <c r="X241" s="177" t="str">
        <f>IF(api_version=2,"Yes","No")</f>
        <v>Yes</v>
      </c>
      <c r="Y241" s="177" t="s">
        <v>64</v>
      </c>
      <c r="Z241" s="177" t="s">
        <v>65</v>
      </c>
      <c r="AA241" s="177" t="s">
        <v>65</v>
      </c>
      <c r="AB241" s="177" t="s">
        <v>65</v>
      </c>
      <c r="AC241" s="177" t="s">
        <v>65</v>
      </c>
      <c r="AD241" s="177" t="s">
        <v>65</v>
      </c>
      <c r="AE241" s="177" t="s">
        <v>65</v>
      </c>
      <c r="AF241" s="177" t="s">
        <v>65</v>
      </c>
      <c r="AG241" s="177" t="s">
        <v>65</v>
      </c>
      <c r="AH241" s="177" t="s">
        <v>65</v>
      </c>
      <c r="AI241" s="177" t="s">
        <v>65</v>
      </c>
      <c r="AJ241" s="177" t="s">
        <v>65</v>
      </c>
      <c r="AK241" s="177" t="s">
        <v>65</v>
      </c>
      <c r="AL241" s="177" t="str">
        <f t="shared" ref="AL241:AL248" si="167">AK241</f>
        <v>No</v>
      </c>
      <c r="AM241" s="177" t="s">
        <v>64</v>
      </c>
      <c r="AN241" s="177" t="s">
        <v>65</v>
      </c>
      <c r="AO241" s="177" t="s">
        <v>64</v>
      </c>
      <c r="AP241" s="177" t="str">
        <f>AI241</f>
        <v>No</v>
      </c>
      <c r="AQ241" s="177" t="s">
        <v>65</v>
      </c>
      <c r="AR241" s="177" t="s">
        <v>65</v>
      </c>
      <c r="AS241" s="177" t="s">
        <v>65</v>
      </c>
      <c r="AT241" s="177" t="s">
        <v>65</v>
      </c>
      <c r="AU241" s="177" t="s">
        <v>65</v>
      </c>
      <c r="AV241" s="177" t="s">
        <v>65</v>
      </c>
      <c r="AW241" s="177" t="str">
        <f>IF(api_version=2,"No","No")</f>
        <v>No</v>
      </c>
      <c r="AX241" s="159" t="str">
        <f>IF(api_version=2,"Yes","No")</f>
        <v>Yes</v>
      </c>
      <c r="AY241" s="159" t="str">
        <f>IF(api_version=2,"Yes","No")</f>
        <v>Yes</v>
      </c>
      <c r="AZ241" s="177" t="s">
        <v>65</v>
      </c>
      <c r="BA241" s="177" t="s">
        <v>65</v>
      </c>
      <c r="BB241" s="177" t="s">
        <v>64</v>
      </c>
      <c r="BC241" s="159" t="s">
        <v>65</v>
      </c>
      <c r="BD241" s="177" t="s">
        <v>65</v>
      </c>
      <c r="BE241" s="177" t="s">
        <v>65</v>
      </c>
      <c r="BF241" s="177" t="s">
        <v>65</v>
      </c>
      <c r="BG241" s="177" t="s">
        <v>65</v>
      </c>
      <c r="BH241" s="177" t="s">
        <v>65</v>
      </c>
    </row>
    <row r="242" spans="1:60" ht="15.6" thickTop="1" thickBot="1" x14ac:dyDescent="0.35">
      <c r="A242" s="373"/>
      <c r="B242" s="323">
        <f>ROW()</f>
        <v>242</v>
      </c>
      <c r="C242" s="323">
        <f>COUNTIFS(D$6:D242,D242)</f>
        <v>3</v>
      </c>
      <c r="D242" s="49" t="s">
        <v>729</v>
      </c>
      <c r="F242" s="177" t="s">
        <v>64</v>
      </c>
      <c r="G242" s="177" t="s">
        <v>64</v>
      </c>
      <c r="H242" s="177" t="s">
        <v>65</v>
      </c>
      <c r="I242" s="177" t="s">
        <v>64</v>
      </c>
      <c r="J242" s="159" t="s">
        <v>64</v>
      </c>
      <c r="K242" s="160" t="s">
        <v>65</v>
      </c>
      <c r="L242" s="177" t="s">
        <v>64</v>
      </c>
      <c r="M242" s="159" t="s">
        <v>64</v>
      </c>
      <c r="N242" s="160" t="s">
        <v>65</v>
      </c>
      <c r="O242" s="177" t="s">
        <v>65</v>
      </c>
      <c r="P242" s="159" t="s">
        <v>65</v>
      </c>
      <c r="Q242" s="161" t="s">
        <v>65</v>
      </c>
      <c r="R242" s="161" t="s">
        <v>65</v>
      </c>
      <c r="S242" s="159" t="s">
        <v>65</v>
      </c>
      <c r="T242" s="160" t="s">
        <v>65</v>
      </c>
      <c r="U242" s="159" t="s">
        <v>64</v>
      </c>
      <c r="V242" s="160" t="s">
        <v>65</v>
      </c>
      <c r="W242" s="177" t="s">
        <v>65</v>
      </c>
      <c r="X242" s="177" t="s">
        <v>65</v>
      </c>
      <c r="Y242" s="177" t="s">
        <v>65</v>
      </c>
      <c r="Z242" s="177" t="s">
        <v>65</v>
      </c>
      <c r="AA242" s="177" t="s">
        <v>65</v>
      </c>
      <c r="AB242" s="177" t="s">
        <v>65</v>
      </c>
      <c r="AC242" s="177" t="s">
        <v>65</v>
      </c>
      <c r="AD242" s="177" t="s">
        <v>65</v>
      </c>
      <c r="AE242" s="177" t="s">
        <v>65</v>
      </c>
      <c r="AF242" s="177" t="s">
        <v>65</v>
      </c>
      <c r="AG242" s="177" t="s">
        <v>65</v>
      </c>
      <c r="AH242" s="177" t="s">
        <v>65</v>
      </c>
      <c r="AI242" s="177" t="s">
        <v>65</v>
      </c>
      <c r="AJ242" s="177" t="s">
        <v>65</v>
      </c>
      <c r="AK242" s="177" t="s">
        <v>65</v>
      </c>
      <c r="AL242" s="177" t="str">
        <f t="shared" si="167"/>
        <v>No</v>
      </c>
      <c r="AM242" s="177" t="s">
        <v>65</v>
      </c>
      <c r="AN242" s="177" t="s">
        <v>65</v>
      </c>
      <c r="AO242" s="177" t="s">
        <v>65</v>
      </c>
      <c r="AP242" s="177" t="str">
        <f>AI242</f>
        <v>No</v>
      </c>
      <c r="AQ242" s="177" t="s">
        <v>65</v>
      </c>
      <c r="AR242" s="177" t="s">
        <v>65</v>
      </c>
      <c r="AS242" s="177" t="s">
        <v>65</v>
      </c>
      <c r="AT242" s="177" t="s">
        <v>65</v>
      </c>
      <c r="AU242" s="177" t="s">
        <v>65</v>
      </c>
      <c r="AV242" s="177" t="s">
        <v>65</v>
      </c>
      <c r="AW242" s="177" t="s">
        <v>64</v>
      </c>
      <c r="AX242" s="159" t="s">
        <v>110</v>
      </c>
      <c r="AY242" s="159" t="s">
        <v>110</v>
      </c>
      <c r="AZ242" s="177" t="s">
        <v>65</v>
      </c>
      <c r="BA242" s="177" t="s">
        <v>64</v>
      </c>
      <c r="BB242" s="177" t="s">
        <v>64</v>
      </c>
      <c r="BC242" s="159" t="s">
        <v>65</v>
      </c>
      <c r="BD242" s="177" t="s">
        <v>65</v>
      </c>
      <c r="BE242" s="177" t="s">
        <v>65</v>
      </c>
      <c r="BF242" s="177" t="s">
        <v>65</v>
      </c>
      <c r="BG242" s="177" t="s">
        <v>65</v>
      </c>
      <c r="BH242" s="177" t="s">
        <v>65</v>
      </c>
    </row>
    <row r="243" spans="1:60" ht="15.6" thickTop="1" thickBot="1" x14ac:dyDescent="0.35">
      <c r="A243" s="373"/>
      <c r="B243" s="323">
        <f>ROW()</f>
        <v>243</v>
      </c>
      <c r="C243" s="323">
        <f>COUNTIFS(D$6:D243,D243)</f>
        <v>3</v>
      </c>
      <c r="D243" s="109" t="str">
        <f>IF(api_version=2,"Company Type","-")</f>
        <v>Company Type</v>
      </c>
      <c r="F243" s="206" t="s">
        <v>670</v>
      </c>
      <c r="G243" s="206" t="s">
        <v>670</v>
      </c>
      <c r="H243" s="206" t="s">
        <v>670</v>
      </c>
      <c r="I243" s="206" t="s">
        <v>670</v>
      </c>
      <c r="J243" s="166" t="s">
        <v>670</v>
      </c>
      <c r="K243" s="160" t="s">
        <v>65</v>
      </c>
      <c r="L243" s="206" t="s">
        <v>670</v>
      </c>
      <c r="M243" s="166" t="s">
        <v>670</v>
      </c>
      <c r="N243" s="164" t="s">
        <v>670</v>
      </c>
      <c r="O243" s="206" t="s">
        <v>670</v>
      </c>
      <c r="P243" s="166" t="s">
        <v>670</v>
      </c>
      <c r="Q243" s="175" t="s">
        <v>670</v>
      </c>
      <c r="R243" s="175" t="s">
        <v>670</v>
      </c>
      <c r="S243" s="166" t="s">
        <v>670</v>
      </c>
      <c r="T243" s="160" t="s">
        <v>65</v>
      </c>
      <c r="U243" s="166" t="s">
        <v>670</v>
      </c>
      <c r="V243" s="164" t="s">
        <v>670</v>
      </c>
      <c r="W243" s="206" t="s">
        <v>670</v>
      </c>
      <c r="X243" s="206" t="s">
        <v>670</v>
      </c>
      <c r="Y243" s="206" t="s">
        <v>670</v>
      </c>
      <c r="Z243" s="206" t="s">
        <v>670</v>
      </c>
      <c r="AA243" s="206" t="s">
        <v>670</v>
      </c>
      <c r="AB243" s="206" t="s">
        <v>670</v>
      </c>
      <c r="AC243" s="206" t="s">
        <v>670</v>
      </c>
      <c r="AD243" s="206" t="s">
        <v>670</v>
      </c>
      <c r="AE243" s="206" t="s">
        <v>670</v>
      </c>
      <c r="AF243" s="206" t="s">
        <v>670</v>
      </c>
      <c r="AG243" s="206" t="s">
        <v>670</v>
      </c>
      <c r="AH243" s="206" t="s">
        <v>670</v>
      </c>
      <c r="AI243" s="206" t="s">
        <v>670</v>
      </c>
      <c r="AJ243" s="206" t="s">
        <v>670</v>
      </c>
      <c r="AK243" s="177" t="s">
        <v>65</v>
      </c>
      <c r="AL243" s="177" t="str">
        <f>AK243</f>
        <v>No</v>
      </c>
      <c r="AM243" s="206" t="s">
        <v>670</v>
      </c>
      <c r="AN243" s="206" t="s">
        <v>670</v>
      </c>
      <c r="AO243" s="206" t="s">
        <v>670</v>
      </c>
      <c r="AP243" s="206" t="s">
        <v>670</v>
      </c>
      <c r="AQ243" s="177" t="s">
        <v>65</v>
      </c>
      <c r="AR243" s="206" t="s">
        <v>670</v>
      </c>
      <c r="AS243" s="177" t="s">
        <v>65</v>
      </c>
      <c r="AT243" s="177" t="s">
        <v>65</v>
      </c>
      <c r="AU243" s="206" t="s">
        <v>670</v>
      </c>
      <c r="AV243" s="206" t="s">
        <v>670</v>
      </c>
      <c r="AW243" s="206" t="s">
        <v>670</v>
      </c>
      <c r="AX243" s="166" t="s">
        <v>670</v>
      </c>
      <c r="AY243" s="166" t="s">
        <v>670</v>
      </c>
      <c r="AZ243" s="177" t="s">
        <v>65</v>
      </c>
      <c r="BA243" s="177" t="s">
        <v>65</v>
      </c>
      <c r="BB243" s="206" t="s">
        <v>670</v>
      </c>
      <c r="BC243" s="159" t="s">
        <v>65</v>
      </c>
      <c r="BD243" s="206" t="s">
        <v>670</v>
      </c>
      <c r="BE243" s="177" t="s">
        <v>65</v>
      </c>
      <c r="BF243" s="206" t="s">
        <v>670</v>
      </c>
      <c r="BG243" s="177" t="s">
        <v>65</v>
      </c>
      <c r="BH243" s="177" t="s">
        <v>65</v>
      </c>
    </row>
    <row r="244" spans="1:60" ht="15.6" thickTop="1" thickBot="1" x14ac:dyDescent="0.35">
      <c r="A244" s="373"/>
      <c r="B244" s="323">
        <f>ROW()</f>
        <v>244</v>
      </c>
      <c r="C244" s="323">
        <f>COUNTIFS(D$6:D244,D244)</f>
        <v>3</v>
      </c>
      <c r="D244" s="49" t="s">
        <v>730</v>
      </c>
      <c r="F244" s="177" t="s">
        <v>64</v>
      </c>
      <c r="G244" s="177" t="s">
        <v>64</v>
      </c>
      <c r="H244" s="177" t="s">
        <v>65</v>
      </c>
      <c r="I244" s="177" t="s">
        <v>65</v>
      </c>
      <c r="J244" s="159" t="s">
        <v>64</v>
      </c>
      <c r="K244" s="160" t="s">
        <v>65</v>
      </c>
      <c r="L244" s="177" t="s">
        <v>64</v>
      </c>
      <c r="M244" s="159" t="s">
        <v>64</v>
      </c>
      <c r="N244" s="160" t="s">
        <v>65</v>
      </c>
      <c r="O244" s="177" t="s">
        <v>65</v>
      </c>
      <c r="P244" s="159" t="s">
        <v>65</v>
      </c>
      <c r="Q244" s="161" t="s">
        <v>65</v>
      </c>
      <c r="R244" s="161" t="s">
        <v>65</v>
      </c>
      <c r="S244" s="159" t="s">
        <v>65</v>
      </c>
      <c r="T244" s="160" t="s">
        <v>65</v>
      </c>
      <c r="U244" s="159" t="s">
        <v>64</v>
      </c>
      <c r="V244" s="160" t="s">
        <v>65</v>
      </c>
      <c r="W244" s="177" t="s">
        <v>65</v>
      </c>
      <c r="X244" s="177" t="str">
        <f>IF(api_version=2,"Yes","No")</f>
        <v>Yes</v>
      </c>
      <c r="Y244" s="177" t="s">
        <v>65</v>
      </c>
      <c r="Z244" s="177" t="s">
        <v>65</v>
      </c>
      <c r="AA244" s="177" t="s">
        <v>65</v>
      </c>
      <c r="AB244" s="177" t="s">
        <v>65</v>
      </c>
      <c r="AC244" s="177" t="s">
        <v>65</v>
      </c>
      <c r="AD244" s="177" t="s">
        <v>65</v>
      </c>
      <c r="AE244" s="177" t="s">
        <v>65</v>
      </c>
      <c r="AF244" s="177" t="s">
        <v>65</v>
      </c>
      <c r="AG244" s="177" t="s">
        <v>65</v>
      </c>
      <c r="AH244" s="177" t="s">
        <v>65</v>
      </c>
      <c r="AI244" s="177" t="s">
        <v>65</v>
      </c>
      <c r="AJ244" s="177" t="s">
        <v>65</v>
      </c>
      <c r="AK244" s="177" t="s">
        <v>65</v>
      </c>
      <c r="AL244" s="177" t="str">
        <f t="shared" si="167"/>
        <v>No</v>
      </c>
      <c r="AM244" s="177" t="s">
        <v>65</v>
      </c>
      <c r="AN244" s="177" t="s">
        <v>65</v>
      </c>
      <c r="AO244" s="177" t="s">
        <v>64</v>
      </c>
      <c r="AP244" s="177" t="str">
        <f t="shared" ref="AP244:AP249" si="168">AI244</f>
        <v>No</v>
      </c>
      <c r="AQ244" s="177" t="s">
        <v>65</v>
      </c>
      <c r="AR244" s="177" t="s">
        <v>65</v>
      </c>
      <c r="AS244" s="177" t="s">
        <v>65</v>
      </c>
      <c r="AT244" s="177" t="s">
        <v>65</v>
      </c>
      <c r="AU244" s="177" t="s">
        <v>65</v>
      </c>
      <c r="AV244" s="177" t="s">
        <v>65</v>
      </c>
      <c r="AW244" s="177" t="str">
        <f>IF(api_version=2,"No","No")</f>
        <v>No</v>
      </c>
      <c r="AX244" s="159" t="s">
        <v>110</v>
      </c>
      <c r="AY244" s="159" t="s">
        <v>110</v>
      </c>
      <c r="AZ244" s="177" t="s">
        <v>65</v>
      </c>
      <c r="BA244" s="177" t="s">
        <v>64</v>
      </c>
      <c r="BB244" s="177" t="s">
        <v>65</v>
      </c>
      <c r="BC244" s="159" t="s">
        <v>65</v>
      </c>
      <c r="BD244" s="177" t="s">
        <v>65</v>
      </c>
      <c r="BE244" s="177" t="s">
        <v>65</v>
      </c>
      <c r="BF244" s="177" t="s">
        <v>65</v>
      </c>
      <c r="BG244" s="177" t="s">
        <v>65</v>
      </c>
      <c r="BH244" s="177" t="s">
        <v>65</v>
      </c>
    </row>
    <row r="245" spans="1:60" ht="15.6" thickTop="1" thickBot="1" x14ac:dyDescent="0.35">
      <c r="A245" s="373"/>
      <c r="B245" s="323">
        <f>ROW()</f>
        <v>245</v>
      </c>
      <c r="C245" s="323">
        <f>COUNTIFS(D$6:D245,D245)</f>
        <v>3</v>
      </c>
      <c r="D245" s="49" t="s">
        <v>731</v>
      </c>
      <c r="F245" s="177" t="s">
        <v>64</v>
      </c>
      <c r="G245" s="177" t="s">
        <v>64</v>
      </c>
      <c r="H245" s="177" t="s">
        <v>65</v>
      </c>
      <c r="I245" s="177" t="s">
        <v>64</v>
      </c>
      <c r="J245" s="159" t="s">
        <v>64</v>
      </c>
      <c r="K245" s="160" t="s">
        <v>65</v>
      </c>
      <c r="L245" s="177" t="s">
        <v>64</v>
      </c>
      <c r="M245" s="159" t="s">
        <v>64</v>
      </c>
      <c r="N245" s="160" t="s">
        <v>65</v>
      </c>
      <c r="O245" s="177" t="s">
        <v>65</v>
      </c>
      <c r="P245" s="159" t="s">
        <v>65</v>
      </c>
      <c r="Q245" s="161" t="s">
        <v>65</v>
      </c>
      <c r="R245" s="161" t="s">
        <v>65</v>
      </c>
      <c r="S245" s="159" t="s">
        <v>65</v>
      </c>
      <c r="T245" s="160" t="s">
        <v>65</v>
      </c>
      <c r="U245" s="159" t="s">
        <v>64</v>
      </c>
      <c r="V245" s="160" t="s">
        <v>65</v>
      </c>
      <c r="W245" s="177" t="s">
        <v>64</v>
      </c>
      <c r="X245" s="177" t="str">
        <f>IF(api_version=2,"Yes","No")</f>
        <v>Yes</v>
      </c>
      <c r="Y245" s="177" t="s">
        <v>65</v>
      </c>
      <c r="Z245" s="177" t="s">
        <v>65</v>
      </c>
      <c r="AA245" s="177" t="s">
        <v>65</v>
      </c>
      <c r="AB245" s="177" t="s">
        <v>65</v>
      </c>
      <c r="AC245" s="177" t="s">
        <v>65</v>
      </c>
      <c r="AD245" s="177" t="s">
        <v>64</v>
      </c>
      <c r="AE245" s="177" t="s">
        <v>65</v>
      </c>
      <c r="AF245" s="177" t="s">
        <v>64</v>
      </c>
      <c r="AG245" s="177" t="str">
        <f>IF(api_version=2,"Yes","No")</f>
        <v>Yes</v>
      </c>
      <c r="AH245" s="177" t="s">
        <v>65</v>
      </c>
      <c r="AI245" s="177" t="s">
        <v>65</v>
      </c>
      <c r="AJ245" s="177" t="s">
        <v>65</v>
      </c>
      <c r="AK245" s="177" t="s">
        <v>65</v>
      </c>
      <c r="AL245" s="177" t="str">
        <f t="shared" si="167"/>
        <v>No</v>
      </c>
      <c r="AM245" s="177" t="s">
        <v>64</v>
      </c>
      <c r="AN245" s="177" t="s">
        <v>65</v>
      </c>
      <c r="AO245" s="177" t="s">
        <v>64</v>
      </c>
      <c r="AP245" s="177" t="str">
        <f t="shared" si="168"/>
        <v>No</v>
      </c>
      <c r="AQ245" s="177" t="s">
        <v>65</v>
      </c>
      <c r="AR245" s="177" t="s">
        <v>65</v>
      </c>
      <c r="AS245" s="177" t="s">
        <v>65</v>
      </c>
      <c r="AT245" s="177" t="s">
        <v>65</v>
      </c>
      <c r="AU245" s="177" t="s">
        <v>65</v>
      </c>
      <c r="AV245" s="177" t="s">
        <v>65</v>
      </c>
      <c r="AW245" s="177" t="str">
        <f>IF(api_version=2,"No","No")</f>
        <v>No</v>
      </c>
      <c r="AX245" s="159" t="s">
        <v>64</v>
      </c>
      <c r="AY245" s="159" t="s">
        <v>64</v>
      </c>
      <c r="AZ245" s="177" t="s">
        <v>65</v>
      </c>
      <c r="BA245" s="177" t="s">
        <v>64</v>
      </c>
      <c r="BB245" s="177" t="s">
        <v>64</v>
      </c>
      <c r="BC245" s="159" t="s">
        <v>65</v>
      </c>
      <c r="BD245" s="177" t="s">
        <v>64</v>
      </c>
      <c r="BE245" s="177" t="s">
        <v>65</v>
      </c>
      <c r="BF245" s="177" t="s">
        <v>65</v>
      </c>
      <c r="BG245" s="177" t="s">
        <v>65</v>
      </c>
      <c r="BH245" s="177" t="s">
        <v>65</v>
      </c>
    </row>
    <row r="246" spans="1:60" ht="15.6" thickTop="1" thickBot="1" x14ac:dyDescent="0.35">
      <c r="A246" s="373"/>
      <c r="B246" s="323">
        <f>ROW()</f>
        <v>246</v>
      </c>
      <c r="C246" s="323">
        <f>COUNTIFS(D$6:D246,D246)</f>
        <v>3</v>
      </c>
      <c r="D246" s="49" t="s">
        <v>732</v>
      </c>
      <c r="F246" s="177" t="s">
        <v>65</v>
      </c>
      <c r="G246" s="177" t="s">
        <v>65</v>
      </c>
      <c r="H246" s="177" t="s">
        <v>65</v>
      </c>
      <c r="I246" s="177" t="s">
        <v>65</v>
      </c>
      <c r="J246" s="159" t="s">
        <v>65</v>
      </c>
      <c r="K246" s="160" t="s">
        <v>65</v>
      </c>
      <c r="L246" s="177" t="s">
        <v>65</v>
      </c>
      <c r="M246" s="159" t="s">
        <v>65</v>
      </c>
      <c r="N246" s="160" t="s">
        <v>65</v>
      </c>
      <c r="O246" s="177" t="s">
        <v>65</v>
      </c>
      <c r="P246" s="159" t="s">
        <v>65</v>
      </c>
      <c r="Q246" s="161" t="s">
        <v>65</v>
      </c>
      <c r="R246" s="161" t="s">
        <v>65</v>
      </c>
      <c r="S246" s="159" t="s">
        <v>65</v>
      </c>
      <c r="T246" s="160" t="s">
        <v>65</v>
      </c>
      <c r="U246" s="159" t="s">
        <v>65</v>
      </c>
      <c r="V246" s="160" t="s">
        <v>65</v>
      </c>
      <c r="W246" s="177" t="s">
        <v>65</v>
      </c>
      <c r="X246" s="177" t="s">
        <v>65</v>
      </c>
      <c r="Y246" s="177" t="s">
        <v>65</v>
      </c>
      <c r="Z246" s="177" t="s">
        <v>65</v>
      </c>
      <c r="AA246" s="177" t="s">
        <v>65</v>
      </c>
      <c r="AB246" s="177" t="s">
        <v>65</v>
      </c>
      <c r="AC246" s="177" t="s">
        <v>65</v>
      </c>
      <c r="AD246" s="177" t="s">
        <v>65</v>
      </c>
      <c r="AE246" s="177" t="s">
        <v>65</v>
      </c>
      <c r="AF246" s="177" t="s">
        <v>65</v>
      </c>
      <c r="AG246" s="177" t="str">
        <f>IF(api_version=2,"Yes","No")</f>
        <v>Yes</v>
      </c>
      <c r="AH246" s="177" t="s">
        <v>65</v>
      </c>
      <c r="AI246" s="177" t="s">
        <v>65</v>
      </c>
      <c r="AJ246" s="177" t="s">
        <v>65</v>
      </c>
      <c r="AK246" s="177" t="s">
        <v>65</v>
      </c>
      <c r="AL246" s="177" t="str">
        <f t="shared" si="167"/>
        <v>No</v>
      </c>
      <c r="AM246" s="177" t="s">
        <v>65</v>
      </c>
      <c r="AN246" s="177" t="s">
        <v>65</v>
      </c>
      <c r="AO246" s="177" t="s">
        <v>65</v>
      </c>
      <c r="AP246" s="177" t="str">
        <f t="shared" si="168"/>
        <v>No</v>
      </c>
      <c r="AQ246" s="177" t="s">
        <v>65</v>
      </c>
      <c r="AR246" s="177" t="s">
        <v>65</v>
      </c>
      <c r="AS246" s="177" t="s">
        <v>65</v>
      </c>
      <c r="AT246" s="177" t="s">
        <v>65</v>
      </c>
      <c r="AU246" s="177" t="s">
        <v>65</v>
      </c>
      <c r="AV246" s="177" t="s">
        <v>65</v>
      </c>
      <c r="AW246" s="177" t="str">
        <f>IF(api_version=2,"No","No")</f>
        <v>No</v>
      </c>
      <c r="AX246" s="159" t="s">
        <v>65</v>
      </c>
      <c r="AY246" s="159" t="s">
        <v>65</v>
      </c>
      <c r="AZ246" s="177" t="s">
        <v>65</v>
      </c>
      <c r="BA246" s="177" t="s">
        <v>65</v>
      </c>
      <c r="BB246" s="177" t="s">
        <v>65</v>
      </c>
      <c r="BC246" s="159" t="s">
        <v>65</v>
      </c>
      <c r="BD246" s="177" t="s">
        <v>65</v>
      </c>
      <c r="BE246" s="177" t="s">
        <v>65</v>
      </c>
      <c r="BF246" s="177" t="s">
        <v>65</v>
      </c>
      <c r="BG246" s="177" t="s">
        <v>65</v>
      </c>
      <c r="BH246" s="177" t="s">
        <v>65</v>
      </c>
    </row>
    <row r="247" spans="1:60" ht="15.6" thickTop="1" thickBot="1" x14ac:dyDescent="0.35">
      <c r="A247" s="373"/>
      <c r="B247" s="323">
        <f>ROW()</f>
        <v>247</v>
      </c>
      <c r="C247" s="323">
        <f>COUNTIFS(D$6:D247,D247)</f>
        <v>4</v>
      </c>
      <c r="D247" s="49" t="s">
        <v>723</v>
      </c>
      <c r="F247" s="177" t="s">
        <v>65</v>
      </c>
      <c r="G247" s="177" t="s">
        <v>64</v>
      </c>
      <c r="H247" s="177" t="s">
        <v>65</v>
      </c>
      <c r="I247" s="177" t="s">
        <v>65</v>
      </c>
      <c r="J247" s="159" t="s">
        <v>65</v>
      </c>
      <c r="K247" s="160" t="s">
        <v>65</v>
      </c>
      <c r="L247" s="177" t="s">
        <v>65</v>
      </c>
      <c r="M247" s="159" t="s">
        <v>65</v>
      </c>
      <c r="N247" s="160" t="s">
        <v>65</v>
      </c>
      <c r="O247" s="177" t="s">
        <v>65</v>
      </c>
      <c r="P247" s="159" t="s">
        <v>65</v>
      </c>
      <c r="Q247" s="161" t="s">
        <v>65</v>
      </c>
      <c r="R247" s="161" t="s">
        <v>65</v>
      </c>
      <c r="S247" s="159" t="s">
        <v>65</v>
      </c>
      <c r="T247" s="160" t="s">
        <v>65</v>
      </c>
      <c r="U247" s="159" t="s">
        <v>65</v>
      </c>
      <c r="V247" s="160" t="s">
        <v>65</v>
      </c>
      <c r="W247" s="177" t="s">
        <v>64</v>
      </c>
      <c r="X247" s="177" t="str">
        <f>IF(api_version=2,"Yes","No")</f>
        <v>Yes</v>
      </c>
      <c r="Y247" s="177" t="s">
        <v>65</v>
      </c>
      <c r="Z247" s="177" t="s">
        <v>65</v>
      </c>
      <c r="AA247" s="177" t="s">
        <v>65</v>
      </c>
      <c r="AB247" s="177" t="s">
        <v>65</v>
      </c>
      <c r="AC247" s="177" t="s">
        <v>65</v>
      </c>
      <c r="AD247" s="177" t="s">
        <v>65</v>
      </c>
      <c r="AE247" s="177" t="s">
        <v>65</v>
      </c>
      <c r="AF247" s="177" t="s">
        <v>65</v>
      </c>
      <c r="AG247" s="177" t="s">
        <v>65</v>
      </c>
      <c r="AH247" s="177" t="s">
        <v>65</v>
      </c>
      <c r="AI247" s="177" t="s">
        <v>65</v>
      </c>
      <c r="AJ247" s="177" t="s">
        <v>65</v>
      </c>
      <c r="AK247" s="177" t="s">
        <v>65</v>
      </c>
      <c r="AL247" s="177" t="str">
        <f t="shared" si="167"/>
        <v>No</v>
      </c>
      <c r="AM247" s="177" t="s">
        <v>64</v>
      </c>
      <c r="AN247" s="177" t="s">
        <v>65</v>
      </c>
      <c r="AO247" s="177" t="s">
        <v>64</v>
      </c>
      <c r="AP247" s="177" t="str">
        <f t="shared" si="168"/>
        <v>No</v>
      </c>
      <c r="AQ247" s="177" t="s">
        <v>65</v>
      </c>
      <c r="AR247" s="206" t="s">
        <v>670</v>
      </c>
      <c r="AS247" s="177" t="s">
        <v>65</v>
      </c>
      <c r="AT247" s="177" t="s">
        <v>65</v>
      </c>
      <c r="AU247" s="177" t="s">
        <v>65</v>
      </c>
      <c r="AV247" s="177" t="s">
        <v>64</v>
      </c>
      <c r="AW247" s="177" t="s">
        <v>65</v>
      </c>
      <c r="AX247" s="159" t="s">
        <v>110</v>
      </c>
      <c r="AY247" s="159" t="s">
        <v>110</v>
      </c>
      <c r="AZ247" s="177" t="s">
        <v>65</v>
      </c>
      <c r="BA247" s="177" t="s">
        <v>65</v>
      </c>
      <c r="BB247" s="177" t="s">
        <v>65</v>
      </c>
      <c r="BC247" s="159" t="s">
        <v>65</v>
      </c>
      <c r="BD247" s="177" t="s">
        <v>65</v>
      </c>
      <c r="BE247" s="177" t="s">
        <v>65</v>
      </c>
      <c r="BF247" s="177" t="s">
        <v>65</v>
      </c>
      <c r="BG247" s="177" t="s">
        <v>65</v>
      </c>
      <c r="BH247" s="177" t="s">
        <v>65</v>
      </c>
    </row>
    <row r="248" spans="1:60" ht="15.6" thickTop="1" thickBot="1" x14ac:dyDescent="0.35">
      <c r="A248" s="373"/>
      <c r="B248" s="323">
        <f>ROW()</f>
        <v>248</v>
      </c>
      <c r="C248" s="323">
        <f>COUNTIFS(D$6:D248,D248)</f>
        <v>4</v>
      </c>
      <c r="D248" s="49" t="s">
        <v>724</v>
      </c>
      <c r="F248" s="177" t="s">
        <v>65</v>
      </c>
      <c r="G248" s="177" t="s">
        <v>64</v>
      </c>
      <c r="H248" s="177" t="s">
        <v>65</v>
      </c>
      <c r="I248" s="177" t="s">
        <v>65</v>
      </c>
      <c r="J248" s="159" t="s">
        <v>65</v>
      </c>
      <c r="K248" s="160" t="s">
        <v>65</v>
      </c>
      <c r="L248" s="177" t="s">
        <v>65</v>
      </c>
      <c r="M248" s="159" t="s">
        <v>65</v>
      </c>
      <c r="N248" s="160" t="s">
        <v>65</v>
      </c>
      <c r="O248" s="177" t="s">
        <v>65</v>
      </c>
      <c r="P248" s="159" t="s">
        <v>65</v>
      </c>
      <c r="Q248" s="161" t="s">
        <v>65</v>
      </c>
      <c r="R248" s="161" t="s">
        <v>65</v>
      </c>
      <c r="S248" s="159" t="s">
        <v>65</v>
      </c>
      <c r="T248" s="160" t="s">
        <v>65</v>
      </c>
      <c r="U248" s="159" t="s">
        <v>65</v>
      </c>
      <c r="V248" s="160" t="s">
        <v>65</v>
      </c>
      <c r="W248" s="177" t="s">
        <v>64</v>
      </c>
      <c r="X248" s="177" t="str">
        <f>IF(api_version=2,"Yes","No")</f>
        <v>Yes</v>
      </c>
      <c r="Y248" s="177" t="s">
        <v>65</v>
      </c>
      <c r="Z248" s="177" t="s">
        <v>65</v>
      </c>
      <c r="AA248" s="177" t="s">
        <v>65</v>
      </c>
      <c r="AB248" s="177" t="s">
        <v>65</v>
      </c>
      <c r="AC248" s="177" t="s">
        <v>65</v>
      </c>
      <c r="AD248" s="177" t="s">
        <v>65</v>
      </c>
      <c r="AE248" s="177" t="s">
        <v>65</v>
      </c>
      <c r="AF248" s="177" t="s">
        <v>65</v>
      </c>
      <c r="AG248" s="206" t="s">
        <v>669</v>
      </c>
      <c r="AH248" s="177" t="s">
        <v>65</v>
      </c>
      <c r="AI248" s="177" t="s">
        <v>65</v>
      </c>
      <c r="AJ248" s="177" t="s">
        <v>65</v>
      </c>
      <c r="AK248" s="177" t="s">
        <v>65</v>
      </c>
      <c r="AL248" s="177" t="str">
        <f t="shared" si="167"/>
        <v>No</v>
      </c>
      <c r="AM248" s="177" t="s">
        <v>64</v>
      </c>
      <c r="AN248" s="177" t="s">
        <v>65</v>
      </c>
      <c r="AO248" s="177" t="s">
        <v>64</v>
      </c>
      <c r="AP248" s="177" t="str">
        <f t="shared" si="168"/>
        <v>No</v>
      </c>
      <c r="AQ248" s="177" t="s">
        <v>65</v>
      </c>
      <c r="AR248" s="177" t="s">
        <v>65</v>
      </c>
      <c r="AS248" s="177" t="s">
        <v>65</v>
      </c>
      <c r="AT248" s="177" t="s">
        <v>65</v>
      </c>
      <c r="AU248" s="177" t="s">
        <v>65</v>
      </c>
      <c r="AV248" s="177" t="s">
        <v>65</v>
      </c>
      <c r="AW248" s="177" t="s">
        <v>65</v>
      </c>
      <c r="AX248" s="159" t="s">
        <v>110</v>
      </c>
      <c r="AY248" s="159" t="s">
        <v>110</v>
      </c>
      <c r="AZ248" s="177" t="s">
        <v>65</v>
      </c>
      <c r="BA248" s="177" t="s">
        <v>65</v>
      </c>
      <c r="BB248" s="177" t="s">
        <v>65</v>
      </c>
      <c r="BC248" s="159" t="s">
        <v>65</v>
      </c>
      <c r="BD248" s="177" t="s">
        <v>65</v>
      </c>
      <c r="BE248" s="177" t="s">
        <v>65</v>
      </c>
      <c r="BF248" s="177" t="s">
        <v>65</v>
      </c>
      <c r="BG248" s="177" t="s">
        <v>65</v>
      </c>
      <c r="BH248" s="177" t="s">
        <v>65</v>
      </c>
    </row>
    <row r="249" spans="1:60" ht="15.6" thickTop="1" thickBot="1" x14ac:dyDescent="0.35">
      <c r="A249" s="373"/>
      <c r="B249" s="323">
        <f>ROW()</f>
        <v>249</v>
      </c>
      <c r="C249" s="323">
        <f>COUNTIFS(D$6:D249,D249)</f>
        <v>11</v>
      </c>
      <c r="D249" s="49" t="s">
        <v>16</v>
      </c>
      <c r="F249" s="177" t="s">
        <v>64</v>
      </c>
      <c r="G249" s="177" t="s">
        <v>64</v>
      </c>
      <c r="H249" s="177" t="s">
        <v>64</v>
      </c>
      <c r="I249" s="177" t="s">
        <v>64</v>
      </c>
      <c r="J249" s="159" t="s">
        <v>64</v>
      </c>
      <c r="K249" s="160" t="s">
        <v>65</v>
      </c>
      <c r="L249" s="177" t="s">
        <v>64</v>
      </c>
      <c r="M249" s="159" t="s">
        <v>64</v>
      </c>
      <c r="N249" s="160" t="s">
        <v>65</v>
      </c>
      <c r="O249" s="177" t="s">
        <v>65</v>
      </c>
      <c r="P249" s="159" t="s">
        <v>64</v>
      </c>
      <c r="Q249" s="161" t="s">
        <v>64</v>
      </c>
      <c r="R249" s="161" t="s">
        <v>64</v>
      </c>
      <c r="S249" s="159" t="s">
        <v>64</v>
      </c>
      <c r="T249" s="160" t="s">
        <v>65</v>
      </c>
      <c r="U249" s="159" t="s">
        <v>64</v>
      </c>
      <c r="V249" s="160" t="s">
        <v>65</v>
      </c>
      <c r="W249" s="177" t="s">
        <v>64</v>
      </c>
      <c r="X249" s="177" t="str">
        <f>IF(api_version=2,"Yes","No")</f>
        <v>Yes</v>
      </c>
      <c r="Y249" s="177" t="s">
        <v>65</v>
      </c>
      <c r="Z249" s="177" t="s">
        <v>65</v>
      </c>
      <c r="AA249" s="177" t="s">
        <v>65</v>
      </c>
      <c r="AB249" s="177" t="s">
        <v>65</v>
      </c>
      <c r="AC249" s="177" t="s">
        <v>65</v>
      </c>
      <c r="AD249" s="177" t="s">
        <v>65</v>
      </c>
      <c r="AE249" s="177" t="s">
        <v>64</v>
      </c>
      <c r="AF249" s="177" t="s">
        <v>65</v>
      </c>
      <c r="AG249" s="177" t="s">
        <v>64</v>
      </c>
      <c r="AH249" s="177" t="s">
        <v>64</v>
      </c>
      <c r="AI249" s="177" t="s">
        <v>64</v>
      </c>
      <c r="AJ249" s="177" t="s">
        <v>64</v>
      </c>
      <c r="AK249" s="177" t="s">
        <v>65</v>
      </c>
      <c r="AL249" s="177" t="str">
        <f>AK249</f>
        <v>No</v>
      </c>
      <c r="AM249" s="177" t="s">
        <v>64</v>
      </c>
      <c r="AN249" s="177" t="s">
        <v>65</v>
      </c>
      <c r="AO249" s="177" t="s">
        <v>64</v>
      </c>
      <c r="AP249" s="177" t="str">
        <f t="shared" si="168"/>
        <v>Yes</v>
      </c>
      <c r="AQ249" s="177" t="s">
        <v>65</v>
      </c>
      <c r="AR249" s="177" t="s">
        <v>66</v>
      </c>
      <c r="AS249" s="177" t="s">
        <v>65</v>
      </c>
      <c r="AT249" s="177" t="s">
        <v>65</v>
      </c>
      <c r="AU249" s="177" t="s">
        <v>64</v>
      </c>
      <c r="AV249" s="177" t="s">
        <v>65</v>
      </c>
      <c r="AW249" s="177" t="s">
        <v>64</v>
      </c>
      <c r="AX249" s="159" t="s">
        <v>110</v>
      </c>
      <c r="AY249" s="159" t="s">
        <v>110</v>
      </c>
      <c r="AZ249" s="177" t="s">
        <v>65</v>
      </c>
      <c r="BA249" s="177" t="s">
        <v>65</v>
      </c>
      <c r="BB249" s="177" t="s">
        <v>64</v>
      </c>
      <c r="BC249" s="159" t="s">
        <v>65</v>
      </c>
      <c r="BD249" s="177" t="s">
        <v>65</v>
      </c>
      <c r="BE249" s="177" t="s">
        <v>65</v>
      </c>
      <c r="BF249" s="177" t="s">
        <v>64</v>
      </c>
      <c r="BG249" s="177" t="s">
        <v>65</v>
      </c>
      <c r="BH249" s="177" t="s">
        <v>64</v>
      </c>
    </row>
    <row r="250" spans="1:60" ht="15" thickTop="1" x14ac:dyDescent="0.3">
      <c r="A250" s="373"/>
      <c r="B250" s="323">
        <f>ROW()</f>
        <v>250</v>
      </c>
      <c r="C250" s="323">
        <f>COUNTIFS(D$6:D250,D250)</f>
        <v>19</v>
      </c>
      <c r="D250" s="12" t="s">
        <v>667</v>
      </c>
      <c r="F250" s="167"/>
      <c r="G250" s="167"/>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7"/>
      <c r="AY250" s="167"/>
      <c r="AZ250" s="167"/>
      <c r="BA250" s="167"/>
      <c r="BB250" s="167"/>
      <c r="BC250" s="167"/>
      <c r="BD250" s="167"/>
      <c r="BE250" s="167"/>
      <c r="BF250" s="167"/>
      <c r="BG250" s="167"/>
      <c r="BH250" s="167"/>
    </row>
    <row r="251" spans="1:60" ht="15" thickBot="1" x14ac:dyDescent="0.35">
      <c r="A251" s="373"/>
      <c r="B251" s="323">
        <f>ROW()</f>
        <v>251</v>
      </c>
      <c r="C251" s="323">
        <f>COUNTIFS(D$6:D251,D251)</f>
        <v>1</v>
      </c>
      <c r="D251" s="60" t="s">
        <v>736</v>
      </c>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7"/>
      <c r="AY251" s="167"/>
      <c r="AZ251" s="167"/>
      <c r="BA251" s="167"/>
      <c r="BB251" s="167"/>
      <c r="BC251" s="167"/>
      <c r="BD251" s="167"/>
      <c r="BE251" s="167"/>
      <c r="BF251" s="167"/>
      <c r="BG251" s="167"/>
      <c r="BH251" s="167"/>
    </row>
    <row r="252" spans="1:60" ht="15.6" thickTop="1" thickBot="1" x14ac:dyDescent="0.35">
      <c r="A252" s="373"/>
      <c r="B252" s="323">
        <f>ROW()</f>
        <v>252</v>
      </c>
      <c r="C252" s="323">
        <f>COUNTIFS(D$6:D252,D252)</f>
        <v>1</v>
      </c>
      <c r="D252" s="49" t="s">
        <v>737</v>
      </c>
      <c r="F252" s="177" t="s">
        <v>64</v>
      </c>
      <c r="G252" s="177" t="s">
        <v>64</v>
      </c>
      <c r="H252" s="177" t="s">
        <v>65</v>
      </c>
      <c r="I252" s="177" t="s">
        <v>64</v>
      </c>
      <c r="J252" s="159" t="s">
        <v>64</v>
      </c>
      <c r="K252" s="160" t="s">
        <v>65</v>
      </c>
      <c r="L252" s="177" t="s">
        <v>64</v>
      </c>
      <c r="M252" s="159" t="s">
        <v>65</v>
      </c>
      <c r="N252" s="160" t="s">
        <v>65</v>
      </c>
      <c r="O252" s="177" t="s">
        <v>64</v>
      </c>
      <c r="P252" s="159" t="s">
        <v>64</v>
      </c>
      <c r="Q252" s="161" t="s">
        <v>64</v>
      </c>
      <c r="R252" s="161" t="s">
        <v>64</v>
      </c>
      <c r="S252" s="159" t="s">
        <v>64</v>
      </c>
      <c r="T252" s="160" t="s">
        <v>65</v>
      </c>
      <c r="U252" s="159" t="s">
        <v>64</v>
      </c>
      <c r="V252" s="160" t="s">
        <v>65</v>
      </c>
      <c r="W252" s="177" t="s">
        <v>64</v>
      </c>
      <c r="X252" s="177" t="s">
        <v>64</v>
      </c>
      <c r="Y252" s="177" t="s">
        <v>64</v>
      </c>
      <c r="Z252" s="177" t="s">
        <v>64</v>
      </c>
      <c r="AA252" s="177" t="s">
        <v>64</v>
      </c>
      <c r="AB252" s="177" t="s">
        <v>64</v>
      </c>
      <c r="AC252" s="177" t="s">
        <v>64</v>
      </c>
      <c r="AD252" s="177" t="s">
        <v>64</v>
      </c>
      <c r="AE252" s="177" t="s">
        <v>64</v>
      </c>
      <c r="AF252" s="177" t="s">
        <v>64</v>
      </c>
      <c r="AG252" s="177" t="s">
        <v>64</v>
      </c>
      <c r="AH252" s="177" t="s">
        <v>64</v>
      </c>
      <c r="AI252" s="177" t="s">
        <v>64</v>
      </c>
      <c r="AJ252" s="177" t="s">
        <v>64</v>
      </c>
      <c r="AK252" s="177" t="s">
        <v>64</v>
      </c>
      <c r="AL252" s="177" t="str">
        <f t="shared" ref="AL252:AL261" si="169">AK252</f>
        <v>Yes</v>
      </c>
      <c r="AM252" s="177" t="s">
        <v>64</v>
      </c>
      <c r="AN252" s="177" t="s">
        <v>65</v>
      </c>
      <c r="AO252" s="177" t="s">
        <v>64</v>
      </c>
      <c r="AP252" s="177" t="str">
        <f>AI252</f>
        <v>Yes</v>
      </c>
      <c r="AQ252" s="177" t="s">
        <v>64</v>
      </c>
      <c r="AR252" s="177" t="s">
        <v>64</v>
      </c>
      <c r="AS252" s="177" t="s">
        <v>64</v>
      </c>
      <c r="AT252" s="177" t="s">
        <v>65</v>
      </c>
      <c r="AU252" s="177" t="s">
        <v>64</v>
      </c>
      <c r="AV252" s="177" t="s">
        <v>64</v>
      </c>
      <c r="AW252" s="177" t="s">
        <v>65</v>
      </c>
      <c r="AX252" s="159" t="s">
        <v>64</v>
      </c>
      <c r="AY252" s="159" t="s">
        <v>64</v>
      </c>
      <c r="AZ252" s="177" t="s">
        <v>64</v>
      </c>
      <c r="BA252" s="177" t="s">
        <v>64</v>
      </c>
      <c r="BB252" s="177" t="s">
        <v>64</v>
      </c>
      <c r="BC252" s="159" t="s">
        <v>65</v>
      </c>
      <c r="BD252" s="177" t="s">
        <v>64</v>
      </c>
      <c r="BE252" s="177" t="s">
        <v>65</v>
      </c>
      <c r="BF252" s="177" t="s">
        <v>64</v>
      </c>
      <c r="BG252" s="177" t="s">
        <v>65</v>
      </c>
      <c r="BH252" s="177" t="s">
        <v>64</v>
      </c>
    </row>
    <row r="253" spans="1:60" ht="15.6" thickTop="1" thickBot="1" x14ac:dyDescent="0.35">
      <c r="A253" s="373"/>
      <c r="B253" s="323">
        <f>ROW()</f>
        <v>253</v>
      </c>
      <c r="C253" s="323">
        <f>COUNTIFS(D$6:D253,D253)</f>
        <v>4</v>
      </c>
      <c r="D253" s="109" t="str">
        <f>IF(api_version=2,"API ID","-")</f>
        <v>API ID</v>
      </c>
      <c r="F253" s="177" t="s">
        <v>64</v>
      </c>
      <c r="G253" s="177" t="s">
        <v>64</v>
      </c>
      <c r="H253" s="177" t="s">
        <v>65</v>
      </c>
      <c r="I253" s="177" t="s">
        <v>64</v>
      </c>
      <c r="J253" s="159" t="s">
        <v>64</v>
      </c>
      <c r="K253" s="160" t="s">
        <v>65</v>
      </c>
      <c r="L253" s="177" t="str">
        <f>IF(api_version=2,"Yes","No")</f>
        <v>Yes</v>
      </c>
      <c r="M253" s="159" t="s">
        <v>65</v>
      </c>
      <c r="N253" s="160" t="s">
        <v>65</v>
      </c>
      <c r="O253" s="177" t="s">
        <v>64</v>
      </c>
      <c r="P253" s="159" t="s">
        <v>65</v>
      </c>
      <c r="Q253" s="161" t="s">
        <v>65</v>
      </c>
      <c r="R253" s="161" t="s">
        <v>65</v>
      </c>
      <c r="S253" s="159" t="s">
        <v>65</v>
      </c>
      <c r="T253" s="160" t="s">
        <v>65</v>
      </c>
      <c r="U253" s="159" t="s">
        <v>64</v>
      </c>
      <c r="V253" s="160" t="s">
        <v>65</v>
      </c>
      <c r="W253" s="177" t="s">
        <v>64</v>
      </c>
      <c r="X253" s="177" t="str">
        <f>IF(api_version=2,"Yes","No")</f>
        <v>Yes</v>
      </c>
      <c r="Y253" s="177" t="s">
        <v>64</v>
      </c>
      <c r="Z253" s="177" t="s">
        <v>65</v>
      </c>
      <c r="AA253" s="177" t="s">
        <v>65</v>
      </c>
      <c r="AB253" s="177" t="s">
        <v>65</v>
      </c>
      <c r="AC253" s="177" t="s">
        <v>65</v>
      </c>
      <c r="AD253" s="177" t="s">
        <v>65</v>
      </c>
      <c r="AE253" s="177" t="s">
        <v>65</v>
      </c>
      <c r="AF253" s="177" t="s">
        <v>65</v>
      </c>
      <c r="AG253" s="177" t="s">
        <v>65</v>
      </c>
      <c r="AH253" s="177" t="s">
        <v>65</v>
      </c>
      <c r="AI253" s="177" t="s">
        <v>65</v>
      </c>
      <c r="AJ253" s="177" t="s">
        <v>65</v>
      </c>
      <c r="AK253" s="177" t="s">
        <v>65</v>
      </c>
      <c r="AL253" s="177" t="s">
        <v>65</v>
      </c>
      <c r="AM253" s="177" t="s">
        <v>64</v>
      </c>
      <c r="AN253" s="177" t="s">
        <v>65</v>
      </c>
      <c r="AO253" s="177" t="s">
        <v>64</v>
      </c>
      <c r="AP253" s="177" t="str">
        <f>AI253</f>
        <v>No</v>
      </c>
      <c r="AQ253" s="177"/>
      <c r="AR253" s="177" t="s">
        <v>65</v>
      </c>
      <c r="AS253" s="177" t="s">
        <v>64</v>
      </c>
      <c r="AT253" s="177" t="s">
        <v>65</v>
      </c>
      <c r="AU253" s="177" t="s">
        <v>65</v>
      </c>
      <c r="AV253" s="177" t="s">
        <v>65</v>
      </c>
      <c r="AW253" s="177" t="s">
        <v>65</v>
      </c>
      <c r="AX253" s="159" t="str">
        <f>IF(api_version=2,"Yes","No")</f>
        <v>Yes</v>
      </c>
      <c r="AY253" s="159" t="str">
        <f>IF(api_version=2,"Yes","No")</f>
        <v>Yes</v>
      </c>
      <c r="AZ253" s="177" t="s">
        <v>65</v>
      </c>
      <c r="BA253" s="177" t="s">
        <v>65</v>
      </c>
      <c r="BB253" s="177" t="s">
        <v>64</v>
      </c>
      <c r="BC253" s="159" t="s">
        <v>65</v>
      </c>
      <c r="BD253" s="177" t="s">
        <v>65</v>
      </c>
      <c r="BE253" s="177" t="s">
        <v>65</v>
      </c>
      <c r="BF253" s="177" t="s">
        <v>65</v>
      </c>
      <c r="BG253" s="177" t="s">
        <v>65</v>
      </c>
      <c r="BH253" s="177" t="s">
        <v>65</v>
      </c>
    </row>
    <row r="254" spans="1:60" ht="15.6" thickTop="1" thickBot="1" x14ac:dyDescent="0.35">
      <c r="A254" s="373"/>
      <c r="B254" s="323">
        <f>ROW()</f>
        <v>254</v>
      </c>
      <c r="C254" s="323">
        <f>COUNTIFS(D$6:D254,D254)</f>
        <v>4</v>
      </c>
      <c r="D254" s="49" t="s">
        <v>729</v>
      </c>
      <c r="F254" s="177" t="s">
        <v>64</v>
      </c>
      <c r="G254" s="177" t="s">
        <v>64</v>
      </c>
      <c r="H254" s="177" t="s">
        <v>65</v>
      </c>
      <c r="I254" s="177" t="s">
        <v>64</v>
      </c>
      <c r="J254" s="159" t="s">
        <v>64</v>
      </c>
      <c r="K254" s="160" t="s">
        <v>65</v>
      </c>
      <c r="L254" s="177" t="s">
        <v>64</v>
      </c>
      <c r="M254" s="159" t="s">
        <v>65</v>
      </c>
      <c r="N254" s="160" t="s">
        <v>65</v>
      </c>
      <c r="O254" s="177" t="s">
        <v>64</v>
      </c>
      <c r="P254" s="159" t="s">
        <v>65</v>
      </c>
      <c r="Q254" s="161" t="s">
        <v>65</v>
      </c>
      <c r="R254" s="161" t="s">
        <v>65</v>
      </c>
      <c r="S254" s="159" t="s">
        <v>65</v>
      </c>
      <c r="T254" s="160" t="s">
        <v>65</v>
      </c>
      <c r="U254" s="159" t="s">
        <v>64</v>
      </c>
      <c r="V254" s="160" t="s">
        <v>65</v>
      </c>
      <c r="W254" s="177" t="s">
        <v>65</v>
      </c>
      <c r="X254" s="177" t="s">
        <v>65</v>
      </c>
      <c r="Y254" s="177" t="s">
        <v>65</v>
      </c>
      <c r="Z254" s="177" t="s">
        <v>65</v>
      </c>
      <c r="AA254" s="177" t="s">
        <v>65</v>
      </c>
      <c r="AB254" s="177" t="s">
        <v>65</v>
      </c>
      <c r="AC254" s="177" t="s">
        <v>65</v>
      </c>
      <c r="AD254" s="177" t="s">
        <v>65</v>
      </c>
      <c r="AE254" s="177" t="s">
        <v>65</v>
      </c>
      <c r="AF254" s="177" t="s">
        <v>65</v>
      </c>
      <c r="AG254" s="177" t="s">
        <v>65</v>
      </c>
      <c r="AH254" s="177" t="s">
        <v>65</v>
      </c>
      <c r="AI254" s="177" t="s">
        <v>65</v>
      </c>
      <c r="AJ254" s="177" t="s">
        <v>65</v>
      </c>
      <c r="AK254" s="177" t="s">
        <v>65</v>
      </c>
      <c r="AL254" s="177" t="s">
        <v>65</v>
      </c>
      <c r="AM254" s="177" t="s">
        <v>65</v>
      </c>
      <c r="AN254" s="177" t="s">
        <v>65</v>
      </c>
      <c r="AO254" s="177" t="s">
        <v>65</v>
      </c>
      <c r="AP254" s="177" t="str">
        <f>AI254</f>
        <v>No</v>
      </c>
      <c r="AQ254" s="177"/>
      <c r="AR254" s="177" t="s">
        <v>65</v>
      </c>
      <c r="AS254" s="177" t="s">
        <v>65</v>
      </c>
      <c r="AT254" s="177" t="s">
        <v>65</v>
      </c>
      <c r="AU254" s="177" t="s">
        <v>65</v>
      </c>
      <c r="AV254" s="177" t="s">
        <v>65</v>
      </c>
      <c r="AW254" s="177" t="s">
        <v>65</v>
      </c>
      <c r="AX254" s="159" t="s">
        <v>110</v>
      </c>
      <c r="AY254" s="159" t="s">
        <v>110</v>
      </c>
      <c r="AZ254" s="177" t="s">
        <v>65</v>
      </c>
      <c r="BA254" s="177" t="s">
        <v>64</v>
      </c>
      <c r="BB254" s="177" t="s">
        <v>64</v>
      </c>
      <c r="BC254" s="159" t="s">
        <v>65</v>
      </c>
      <c r="BD254" s="177" t="s">
        <v>65</v>
      </c>
      <c r="BE254" s="177" t="s">
        <v>65</v>
      </c>
      <c r="BF254" s="177" t="s">
        <v>65</v>
      </c>
      <c r="BG254" s="177" t="s">
        <v>65</v>
      </c>
      <c r="BH254" s="177" t="s">
        <v>65</v>
      </c>
    </row>
    <row r="255" spans="1:60" ht="15.6" thickTop="1" thickBot="1" x14ac:dyDescent="0.35">
      <c r="A255" s="373"/>
      <c r="B255" s="323">
        <f>ROW()</f>
        <v>255</v>
      </c>
      <c r="C255" s="323">
        <f>COUNTIFS(D$6:D255,D255)</f>
        <v>4</v>
      </c>
      <c r="D255" s="109" t="str">
        <f>IF(api_version=2,"Company Type","-")</f>
        <v>Company Type</v>
      </c>
      <c r="F255" s="206" t="s">
        <v>670</v>
      </c>
      <c r="G255" s="206" t="s">
        <v>670</v>
      </c>
      <c r="H255" s="206" t="s">
        <v>670</v>
      </c>
      <c r="I255" s="206" t="s">
        <v>670</v>
      </c>
      <c r="J255" s="166" t="s">
        <v>670</v>
      </c>
      <c r="K255" s="160" t="s">
        <v>65</v>
      </c>
      <c r="L255" s="206" t="s">
        <v>670</v>
      </c>
      <c r="M255" s="159" t="s">
        <v>65</v>
      </c>
      <c r="N255" s="160" t="s">
        <v>65</v>
      </c>
      <c r="O255" s="206" t="s">
        <v>670</v>
      </c>
      <c r="P255" s="166" t="s">
        <v>670</v>
      </c>
      <c r="Q255" s="175" t="s">
        <v>670</v>
      </c>
      <c r="R255" s="175" t="s">
        <v>670</v>
      </c>
      <c r="S255" s="166" t="s">
        <v>670</v>
      </c>
      <c r="T255" s="160" t="s">
        <v>65</v>
      </c>
      <c r="U255" s="166" t="s">
        <v>670</v>
      </c>
      <c r="V255" s="164" t="s">
        <v>670</v>
      </c>
      <c r="W255" s="206" t="s">
        <v>670</v>
      </c>
      <c r="X255" s="206" t="s">
        <v>670</v>
      </c>
      <c r="Y255" s="206" t="s">
        <v>670</v>
      </c>
      <c r="Z255" s="206" t="s">
        <v>670</v>
      </c>
      <c r="AA255" s="206" t="s">
        <v>670</v>
      </c>
      <c r="AB255" s="206" t="s">
        <v>670</v>
      </c>
      <c r="AC255" s="206" t="s">
        <v>670</v>
      </c>
      <c r="AD255" s="206" t="s">
        <v>670</v>
      </c>
      <c r="AE255" s="206" t="s">
        <v>670</v>
      </c>
      <c r="AF255" s="206" t="s">
        <v>670</v>
      </c>
      <c r="AG255" s="206" t="s">
        <v>670</v>
      </c>
      <c r="AH255" s="206" t="s">
        <v>670</v>
      </c>
      <c r="AI255" s="206" t="s">
        <v>670</v>
      </c>
      <c r="AJ255" s="206" t="s">
        <v>670</v>
      </c>
      <c r="AK255" s="206" t="s">
        <v>670</v>
      </c>
      <c r="AL255" s="206" t="s">
        <v>670</v>
      </c>
      <c r="AM255" s="206" t="s">
        <v>670</v>
      </c>
      <c r="AN255" s="177" t="s">
        <v>65</v>
      </c>
      <c r="AO255" s="206" t="s">
        <v>670</v>
      </c>
      <c r="AP255" s="206" t="s">
        <v>670</v>
      </c>
      <c r="AQ255" s="206" t="s">
        <v>670</v>
      </c>
      <c r="AR255" s="206" t="s">
        <v>670</v>
      </c>
      <c r="AS255" s="206" t="s">
        <v>670</v>
      </c>
      <c r="AT255" s="177" t="s">
        <v>65</v>
      </c>
      <c r="AU255" s="206" t="s">
        <v>670</v>
      </c>
      <c r="AV255" s="206" t="s">
        <v>670</v>
      </c>
      <c r="AW255" s="177" t="s">
        <v>65</v>
      </c>
      <c r="AX255" s="166" t="s">
        <v>670</v>
      </c>
      <c r="AY255" s="166" t="s">
        <v>670</v>
      </c>
      <c r="AZ255" s="206" t="s">
        <v>670</v>
      </c>
      <c r="BA255" s="206" t="s">
        <v>65</v>
      </c>
      <c r="BB255" s="206" t="s">
        <v>670</v>
      </c>
      <c r="BC255" s="159" t="s">
        <v>65</v>
      </c>
      <c r="BD255" s="206" t="s">
        <v>670</v>
      </c>
      <c r="BE255" s="177" t="s">
        <v>65</v>
      </c>
      <c r="BF255" s="206" t="s">
        <v>670</v>
      </c>
      <c r="BG255" s="177" t="s">
        <v>65</v>
      </c>
      <c r="BH255" s="177" t="s">
        <v>65</v>
      </c>
    </row>
    <row r="256" spans="1:60" ht="15.6" thickTop="1" thickBot="1" x14ac:dyDescent="0.35">
      <c r="A256" s="373"/>
      <c r="B256" s="323">
        <f>ROW()</f>
        <v>256</v>
      </c>
      <c r="C256" s="323">
        <f>COUNTIFS(D$6:D256,D256)</f>
        <v>4</v>
      </c>
      <c r="D256" s="49" t="s">
        <v>730</v>
      </c>
      <c r="F256" s="177" t="s">
        <v>64</v>
      </c>
      <c r="G256" s="177" t="s">
        <v>64</v>
      </c>
      <c r="H256" s="177" t="s">
        <v>65</v>
      </c>
      <c r="I256" s="177" t="s">
        <v>65</v>
      </c>
      <c r="J256" s="159" t="s">
        <v>64</v>
      </c>
      <c r="K256" s="160" t="s">
        <v>65</v>
      </c>
      <c r="L256" s="177" t="s">
        <v>64</v>
      </c>
      <c r="M256" s="159" t="s">
        <v>65</v>
      </c>
      <c r="N256" s="160" t="s">
        <v>65</v>
      </c>
      <c r="O256" s="177" t="s">
        <v>64</v>
      </c>
      <c r="P256" s="159" t="s">
        <v>65</v>
      </c>
      <c r="Q256" s="161" t="s">
        <v>65</v>
      </c>
      <c r="R256" s="161" t="s">
        <v>65</v>
      </c>
      <c r="S256" s="159" t="s">
        <v>65</v>
      </c>
      <c r="T256" s="160" t="s">
        <v>65</v>
      </c>
      <c r="U256" s="159" t="s">
        <v>64</v>
      </c>
      <c r="V256" s="160" t="s">
        <v>65</v>
      </c>
      <c r="W256" s="177" t="s">
        <v>65</v>
      </c>
      <c r="X256" s="177" t="str">
        <f>IF(api_version=2,"Yes","No")</f>
        <v>Yes</v>
      </c>
      <c r="Y256" s="177" t="s">
        <v>65</v>
      </c>
      <c r="Z256" s="177" t="s">
        <v>65</v>
      </c>
      <c r="AA256" s="177" t="s">
        <v>65</v>
      </c>
      <c r="AB256" s="177" t="s">
        <v>65</v>
      </c>
      <c r="AC256" s="177" t="s">
        <v>65</v>
      </c>
      <c r="AD256" s="177" t="s">
        <v>65</v>
      </c>
      <c r="AE256" s="177" t="s">
        <v>65</v>
      </c>
      <c r="AF256" s="177" t="s">
        <v>65</v>
      </c>
      <c r="AG256" s="177" t="s">
        <v>65</v>
      </c>
      <c r="AH256" s="177" t="s">
        <v>65</v>
      </c>
      <c r="AI256" s="177" t="s">
        <v>65</v>
      </c>
      <c r="AJ256" s="177" t="s">
        <v>65</v>
      </c>
      <c r="AK256" s="177" t="s">
        <v>65</v>
      </c>
      <c r="AL256" s="177" t="s">
        <v>65</v>
      </c>
      <c r="AM256" s="177" t="s">
        <v>65</v>
      </c>
      <c r="AN256" s="177" t="s">
        <v>65</v>
      </c>
      <c r="AO256" s="177" t="s">
        <v>64</v>
      </c>
      <c r="AP256" s="177" t="str">
        <f t="shared" ref="AP256:AP261" si="170">AI256</f>
        <v>No</v>
      </c>
      <c r="AQ256" s="177"/>
      <c r="AR256" s="177" t="s">
        <v>65</v>
      </c>
      <c r="AS256" s="177" t="s">
        <v>65</v>
      </c>
      <c r="AT256" s="177" t="s">
        <v>65</v>
      </c>
      <c r="AU256" s="177" t="s">
        <v>65</v>
      </c>
      <c r="AV256" s="177" t="s">
        <v>65</v>
      </c>
      <c r="AW256" s="177" t="s">
        <v>65</v>
      </c>
      <c r="AX256" s="159" t="s">
        <v>110</v>
      </c>
      <c r="AY256" s="159" t="s">
        <v>110</v>
      </c>
      <c r="AZ256" s="177" t="s">
        <v>65</v>
      </c>
      <c r="BA256" s="177" t="s">
        <v>64</v>
      </c>
      <c r="BB256" s="177" t="s">
        <v>65</v>
      </c>
      <c r="BC256" s="159" t="s">
        <v>65</v>
      </c>
      <c r="BD256" s="177" t="s">
        <v>65</v>
      </c>
      <c r="BE256" s="177" t="s">
        <v>65</v>
      </c>
      <c r="BF256" s="177" t="s">
        <v>65</v>
      </c>
      <c r="BG256" s="177" t="s">
        <v>65</v>
      </c>
      <c r="BH256" s="177" t="s">
        <v>65</v>
      </c>
    </row>
    <row r="257" spans="1:60" ht="15.6" thickTop="1" thickBot="1" x14ac:dyDescent="0.35">
      <c r="A257" s="373"/>
      <c r="B257" s="323">
        <f>ROW()</f>
        <v>257</v>
      </c>
      <c r="C257" s="323">
        <f>COUNTIFS(D$6:D257,D257)</f>
        <v>4</v>
      </c>
      <c r="D257" s="49" t="s">
        <v>731</v>
      </c>
      <c r="F257" s="177" t="s">
        <v>64</v>
      </c>
      <c r="G257" s="177" t="s">
        <v>64</v>
      </c>
      <c r="H257" s="177" t="s">
        <v>65</v>
      </c>
      <c r="I257" s="177" t="s">
        <v>64</v>
      </c>
      <c r="J257" s="159" t="s">
        <v>64</v>
      </c>
      <c r="K257" s="160" t="s">
        <v>65</v>
      </c>
      <c r="L257" s="177" t="s">
        <v>64</v>
      </c>
      <c r="M257" s="159" t="s">
        <v>65</v>
      </c>
      <c r="N257" s="160" t="s">
        <v>65</v>
      </c>
      <c r="O257" s="177" t="s">
        <v>64</v>
      </c>
      <c r="P257" s="159" t="s">
        <v>65</v>
      </c>
      <c r="Q257" s="161" t="s">
        <v>65</v>
      </c>
      <c r="R257" s="161" t="s">
        <v>65</v>
      </c>
      <c r="S257" s="159" t="s">
        <v>65</v>
      </c>
      <c r="T257" s="160" t="s">
        <v>65</v>
      </c>
      <c r="U257" s="159" t="s">
        <v>64</v>
      </c>
      <c r="V257" s="160" t="s">
        <v>65</v>
      </c>
      <c r="W257" s="177" t="s">
        <v>64</v>
      </c>
      <c r="X257" s="177" t="str">
        <f>IF(api_version=2,"Yes","No")</f>
        <v>Yes</v>
      </c>
      <c r="Y257" s="177" t="s">
        <v>65</v>
      </c>
      <c r="Z257" s="177" t="s">
        <v>65</v>
      </c>
      <c r="AA257" s="177" t="s">
        <v>65</v>
      </c>
      <c r="AB257" s="177" t="s">
        <v>65</v>
      </c>
      <c r="AC257" s="177" t="s">
        <v>65</v>
      </c>
      <c r="AD257" s="177" t="s">
        <v>64</v>
      </c>
      <c r="AE257" s="177" t="s">
        <v>65</v>
      </c>
      <c r="AF257" s="177" t="s">
        <v>64</v>
      </c>
      <c r="AG257" s="177" t="s">
        <v>64</v>
      </c>
      <c r="AH257" s="177" t="s">
        <v>65</v>
      </c>
      <c r="AI257" s="177" t="s">
        <v>65</v>
      </c>
      <c r="AJ257" s="177" t="s">
        <v>65</v>
      </c>
      <c r="AK257" s="177" t="s">
        <v>65</v>
      </c>
      <c r="AL257" s="177" t="s">
        <v>65</v>
      </c>
      <c r="AM257" s="177" t="s">
        <v>64</v>
      </c>
      <c r="AN257" s="177" t="s">
        <v>65</v>
      </c>
      <c r="AO257" s="177" t="s">
        <v>64</v>
      </c>
      <c r="AP257" s="177" t="str">
        <f t="shared" si="170"/>
        <v>No</v>
      </c>
      <c r="AQ257" s="177"/>
      <c r="AR257" s="177" t="s">
        <v>65</v>
      </c>
      <c r="AS257" s="177" t="s">
        <v>65</v>
      </c>
      <c r="AT257" s="177" t="s">
        <v>65</v>
      </c>
      <c r="AU257" s="177" t="s">
        <v>65</v>
      </c>
      <c r="AV257" s="177" t="s">
        <v>65</v>
      </c>
      <c r="AW257" s="177" t="s">
        <v>65</v>
      </c>
      <c r="AX257" s="159" t="s">
        <v>64</v>
      </c>
      <c r="AY257" s="159" t="s">
        <v>64</v>
      </c>
      <c r="AZ257" s="177" t="s">
        <v>64</v>
      </c>
      <c r="BA257" s="177" t="s">
        <v>64</v>
      </c>
      <c r="BB257" s="177" t="s">
        <v>64</v>
      </c>
      <c r="BC257" s="159" t="s">
        <v>65</v>
      </c>
      <c r="BD257" s="177" t="s">
        <v>64</v>
      </c>
      <c r="BE257" s="177" t="s">
        <v>65</v>
      </c>
      <c r="BF257" s="177" t="s">
        <v>65</v>
      </c>
      <c r="BG257" s="177" t="s">
        <v>65</v>
      </c>
      <c r="BH257" s="177" t="s">
        <v>65</v>
      </c>
    </row>
    <row r="258" spans="1:60" ht="15.6" thickTop="1" thickBot="1" x14ac:dyDescent="0.35">
      <c r="A258" s="373"/>
      <c r="B258" s="323">
        <f>ROW()</f>
        <v>258</v>
      </c>
      <c r="C258" s="323">
        <f>COUNTIFS(D$6:D258,D258)</f>
        <v>4</v>
      </c>
      <c r="D258" s="49" t="s">
        <v>732</v>
      </c>
      <c r="F258" s="177" t="s">
        <v>65</v>
      </c>
      <c r="G258" s="177" t="s">
        <v>65</v>
      </c>
      <c r="H258" s="177" t="s">
        <v>65</v>
      </c>
      <c r="I258" s="177" t="s">
        <v>65</v>
      </c>
      <c r="J258" s="159" t="s">
        <v>65</v>
      </c>
      <c r="K258" s="160" t="s">
        <v>65</v>
      </c>
      <c r="L258" s="177" t="s">
        <v>65</v>
      </c>
      <c r="M258" s="159" t="s">
        <v>65</v>
      </c>
      <c r="N258" s="160" t="s">
        <v>65</v>
      </c>
      <c r="O258" s="177" t="s">
        <v>65</v>
      </c>
      <c r="P258" s="159" t="s">
        <v>65</v>
      </c>
      <c r="Q258" s="161" t="s">
        <v>65</v>
      </c>
      <c r="R258" s="161" t="s">
        <v>65</v>
      </c>
      <c r="S258" s="159" t="s">
        <v>65</v>
      </c>
      <c r="T258" s="160" t="s">
        <v>65</v>
      </c>
      <c r="U258" s="159" t="s">
        <v>65</v>
      </c>
      <c r="V258" s="160" t="s">
        <v>65</v>
      </c>
      <c r="W258" s="177" t="s">
        <v>65</v>
      </c>
      <c r="X258" s="177" t="s">
        <v>65</v>
      </c>
      <c r="Y258" s="177" t="s">
        <v>65</v>
      </c>
      <c r="Z258" s="177" t="s">
        <v>65</v>
      </c>
      <c r="AA258" s="177" t="s">
        <v>65</v>
      </c>
      <c r="AB258" s="177" t="s">
        <v>65</v>
      </c>
      <c r="AC258" s="177" t="s">
        <v>65</v>
      </c>
      <c r="AD258" s="177" t="s">
        <v>65</v>
      </c>
      <c r="AE258" s="177" t="s">
        <v>65</v>
      </c>
      <c r="AF258" s="177" t="s">
        <v>65</v>
      </c>
      <c r="AG258" s="177" t="s">
        <v>64</v>
      </c>
      <c r="AH258" s="177" t="s">
        <v>65</v>
      </c>
      <c r="AI258" s="177" t="s">
        <v>65</v>
      </c>
      <c r="AJ258" s="177" t="s">
        <v>65</v>
      </c>
      <c r="AK258" s="177" t="s">
        <v>65</v>
      </c>
      <c r="AL258" s="177" t="s">
        <v>65</v>
      </c>
      <c r="AM258" s="177" t="s">
        <v>65</v>
      </c>
      <c r="AN258" s="177" t="s">
        <v>65</v>
      </c>
      <c r="AO258" s="177" t="s">
        <v>65</v>
      </c>
      <c r="AP258" s="177" t="str">
        <f t="shared" si="170"/>
        <v>No</v>
      </c>
      <c r="AQ258" s="177"/>
      <c r="AR258" s="177" t="s">
        <v>65</v>
      </c>
      <c r="AS258" s="177" t="s">
        <v>65</v>
      </c>
      <c r="AT258" s="177" t="s">
        <v>65</v>
      </c>
      <c r="AU258" s="177" t="s">
        <v>65</v>
      </c>
      <c r="AV258" s="177" t="s">
        <v>65</v>
      </c>
      <c r="AW258" s="177" t="s">
        <v>65</v>
      </c>
      <c r="AX258" s="159" t="s">
        <v>65</v>
      </c>
      <c r="AY258" s="159" t="s">
        <v>65</v>
      </c>
      <c r="AZ258" s="177" t="s">
        <v>65</v>
      </c>
      <c r="BA258" s="177" t="s">
        <v>65</v>
      </c>
      <c r="BB258" s="177" t="s">
        <v>65</v>
      </c>
      <c r="BC258" s="159" t="s">
        <v>65</v>
      </c>
      <c r="BD258" s="177" t="s">
        <v>65</v>
      </c>
      <c r="BE258" s="177" t="s">
        <v>65</v>
      </c>
      <c r="BF258" s="177" t="s">
        <v>65</v>
      </c>
      <c r="BG258" s="177" t="s">
        <v>65</v>
      </c>
      <c r="BH258" s="177" t="s">
        <v>65</v>
      </c>
    </row>
    <row r="259" spans="1:60" ht="15.6" thickTop="1" thickBot="1" x14ac:dyDescent="0.35">
      <c r="A259" s="373"/>
      <c r="B259" s="323">
        <f>ROW()</f>
        <v>259</v>
      </c>
      <c r="C259" s="323">
        <f>COUNTIFS(D$6:D259,D259)</f>
        <v>5</v>
      </c>
      <c r="D259" s="49" t="s">
        <v>723</v>
      </c>
      <c r="F259" s="177" t="s">
        <v>65</v>
      </c>
      <c r="G259" s="177" t="s">
        <v>64</v>
      </c>
      <c r="H259" s="177" t="s">
        <v>65</v>
      </c>
      <c r="I259" s="177" t="s">
        <v>65</v>
      </c>
      <c r="J259" s="159" t="s">
        <v>65</v>
      </c>
      <c r="K259" s="160" t="s">
        <v>65</v>
      </c>
      <c r="L259" s="177" t="s">
        <v>65</v>
      </c>
      <c r="M259" s="159" t="s">
        <v>65</v>
      </c>
      <c r="N259" s="160" t="s">
        <v>65</v>
      </c>
      <c r="O259" s="177" t="s">
        <v>64</v>
      </c>
      <c r="P259" s="159" t="s">
        <v>65</v>
      </c>
      <c r="Q259" s="161" t="s">
        <v>65</v>
      </c>
      <c r="R259" s="161" t="s">
        <v>65</v>
      </c>
      <c r="S259" s="159" t="s">
        <v>65</v>
      </c>
      <c r="T259" s="160" t="s">
        <v>65</v>
      </c>
      <c r="U259" s="159" t="s">
        <v>65</v>
      </c>
      <c r="V259" s="160" t="s">
        <v>65</v>
      </c>
      <c r="W259" s="177" t="s">
        <v>64</v>
      </c>
      <c r="X259" s="177" t="str">
        <f>IF(api_version=2,"Yes","No")</f>
        <v>Yes</v>
      </c>
      <c r="Y259" s="177" t="s">
        <v>65</v>
      </c>
      <c r="Z259" s="177" t="s">
        <v>65</v>
      </c>
      <c r="AA259" s="177" t="s">
        <v>65</v>
      </c>
      <c r="AB259" s="177" t="s">
        <v>65</v>
      </c>
      <c r="AC259" s="177" t="s">
        <v>65</v>
      </c>
      <c r="AD259" s="177" t="s">
        <v>65</v>
      </c>
      <c r="AE259" s="177" t="s">
        <v>65</v>
      </c>
      <c r="AF259" s="177" t="s">
        <v>65</v>
      </c>
      <c r="AG259" s="177" t="s">
        <v>65</v>
      </c>
      <c r="AH259" s="177" t="s">
        <v>65</v>
      </c>
      <c r="AI259" s="177" t="s">
        <v>65</v>
      </c>
      <c r="AJ259" s="177" t="s">
        <v>65</v>
      </c>
      <c r="AK259" s="177" t="s">
        <v>65</v>
      </c>
      <c r="AL259" s="177" t="s">
        <v>65</v>
      </c>
      <c r="AM259" s="177" t="s">
        <v>64</v>
      </c>
      <c r="AN259" s="177" t="s">
        <v>65</v>
      </c>
      <c r="AO259" s="177" t="s">
        <v>64</v>
      </c>
      <c r="AP259" s="177" t="str">
        <f t="shared" si="170"/>
        <v>No</v>
      </c>
      <c r="AQ259" s="177"/>
      <c r="AR259" s="206" t="s">
        <v>670</v>
      </c>
      <c r="AS259" s="177" t="s">
        <v>64</v>
      </c>
      <c r="AT259" s="177" t="s">
        <v>65</v>
      </c>
      <c r="AU259" s="177" t="s">
        <v>65</v>
      </c>
      <c r="AV259" s="177" t="s">
        <v>64</v>
      </c>
      <c r="AW259" s="177" t="s">
        <v>65</v>
      </c>
      <c r="AX259" s="159" t="s">
        <v>110</v>
      </c>
      <c r="AY259" s="159" t="s">
        <v>110</v>
      </c>
      <c r="AZ259" s="177" t="s">
        <v>65</v>
      </c>
      <c r="BA259" s="177" t="s">
        <v>65</v>
      </c>
      <c r="BB259" s="177" t="s">
        <v>65</v>
      </c>
      <c r="BC259" s="159" t="s">
        <v>65</v>
      </c>
      <c r="BD259" s="177" t="s">
        <v>65</v>
      </c>
      <c r="BE259" s="177" t="s">
        <v>65</v>
      </c>
      <c r="BF259" s="177" t="s">
        <v>65</v>
      </c>
      <c r="BG259" s="177" t="s">
        <v>65</v>
      </c>
      <c r="BH259" s="177" t="s">
        <v>65</v>
      </c>
    </row>
    <row r="260" spans="1:60" ht="15.6" thickTop="1" thickBot="1" x14ac:dyDescent="0.35">
      <c r="A260" s="373"/>
      <c r="B260" s="323">
        <f>ROW()</f>
        <v>260</v>
      </c>
      <c r="C260" s="323">
        <f>COUNTIFS(D$6:D260,D260)</f>
        <v>5</v>
      </c>
      <c r="D260" s="49" t="s">
        <v>724</v>
      </c>
      <c r="F260" s="177" t="s">
        <v>65</v>
      </c>
      <c r="G260" s="177" t="s">
        <v>64</v>
      </c>
      <c r="H260" s="177" t="s">
        <v>65</v>
      </c>
      <c r="I260" s="177" t="s">
        <v>65</v>
      </c>
      <c r="J260" s="159" t="s">
        <v>65</v>
      </c>
      <c r="K260" s="160" t="s">
        <v>65</v>
      </c>
      <c r="L260" s="177" t="s">
        <v>65</v>
      </c>
      <c r="M260" s="159" t="s">
        <v>65</v>
      </c>
      <c r="N260" s="160" t="s">
        <v>65</v>
      </c>
      <c r="O260" s="177" t="s">
        <v>64</v>
      </c>
      <c r="P260" s="159" t="s">
        <v>65</v>
      </c>
      <c r="Q260" s="161" t="s">
        <v>65</v>
      </c>
      <c r="R260" s="161" t="s">
        <v>65</v>
      </c>
      <c r="S260" s="159" t="s">
        <v>65</v>
      </c>
      <c r="T260" s="160" t="s">
        <v>65</v>
      </c>
      <c r="U260" s="159" t="s">
        <v>65</v>
      </c>
      <c r="V260" s="160" t="s">
        <v>65</v>
      </c>
      <c r="W260" s="177" t="s">
        <v>64</v>
      </c>
      <c r="X260" s="177" t="str">
        <f>IF(api_version=2,"Yes","No")</f>
        <v>Yes</v>
      </c>
      <c r="Y260" s="177" t="s">
        <v>65</v>
      </c>
      <c r="Z260" s="177" t="s">
        <v>65</v>
      </c>
      <c r="AA260" s="177" t="s">
        <v>65</v>
      </c>
      <c r="AB260" s="177" t="s">
        <v>65</v>
      </c>
      <c r="AC260" s="177" t="s">
        <v>65</v>
      </c>
      <c r="AD260" s="177" t="s">
        <v>65</v>
      </c>
      <c r="AE260" s="177" t="s">
        <v>65</v>
      </c>
      <c r="AF260" s="177" t="s">
        <v>65</v>
      </c>
      <c r="AG260" s="177" t="s">
        <v>65</v>
      </c>
      <c r="AH260" s="177" t="s">
        <v>65</v>
      </c>
      <c r="AI260" s="177" t="s">
        <v>65</v>
      </c>
      <c r="AJ260" s="177" t="s">
        <v>65</v>
      </c>
      <c r="AK260" s="177" t="s">
        <v>65</v>
      </c>
      <c r="AL260" s="177" t="s">
        <v>65</v>
      </c>
      <c r="AM260" s="177" t="s">
        <v>64</v>
      </c>
      <c r="AN260" s="177" t="s">
        <v>65</v>
      </c>
      <c r="AO260" s="177" t="s">
        <v>64</v>
      </c>
      <c r="AP260" s="177" t="str">
        <f t="shared" si="170"/>
        <v>No</v>
      </c>
      <c r="AQ260" s="177"/>
      <c r="AR260" s="206" t="s">
        <v>65</v>
      </c>
      <c r="AS260" s="177" t="s">
        <v>65</v>
      </c>
      <c r="AT260" s="177" t="s">
        <v>65</v>
      </c>
      <c r="AU260" s="177" t="s">
        <v>65</v>
      </c>
      <c r="AV260" s="177" t="s">
        <v>65</v>
      </c>
      <c r="AW260" s="177" t="s">
        <v>65</v>
      </c>
      <c r="AX260" s="159" t="s">
        <v>110</v>
      </c>
      <c r="AY260" s="159" t="s">
        <v>110</v>
      </c>
      <c r="AZ260" s="177" t="s">
        <v>65</v>
      </c>
      <c r="BA260" s="177" t="s">
        <v>65</v>
      </c>
      <c r="BB260" s="177" t="s">
        <v>65</v>
      </c>
      <c r="BC260" s="159" t="s">
        <v>65</v>
      </c>
      <c r="BD260" s="177" t="s">
        <v>65</v>
      </c>
      <c r="BE260" s="177" t="s">
        <v>65</v>
      </c>
      <c r="BF260" s="177" t="s">
        <v>65</v>
      </c>
      <c r="BG260" s="177" t="s">
        <v>65</v>
      </c>
      <c r="BH260" s="177" t="s">
        <v>65</v>
      </c>
    </row>
    <row r="261" spans="1:60" ht="15.6" thickTop="1" thickBot="1" x14ac:dyDescent="0.35">
      <c r="A261" s="373"/>
      <c r="B261" s="323">
        <f>ROW()</f>
        <v>261</v>
      </c>
      <c r="C261" s="323">
        <f>COUNTIFS(D$6:D261,D261)</f>
        <v>12</v>
      </c>
      <c r="D261" s="49" t="s">
        <v>16</v>
      </c>
      <c r="F261" s="177" t="s">
        <v>64</v>
      </c>
      <c r="G261" s="177" t="s">
        <v>64</v>
      </c>
      <c r="H261" s="177" t="s">
        <v>65</v>
      </c>
      <c r="I261" s="177" t="s">
        <v>64</v>
      </c>
      <c r="J261" s="159" t="s">
        <v>64</v>
      </c>
      <c r="K261" s="160" t="s">
        <v>65</v>
      </c>
      <c r="L261" s="177" t="s">
        <v>64</v>
      </c>
      <c r="M261" s="159" t="s">
        <v>65</v>
      </c>
      <c r="N261" s="160" t="s">
        <v>65</v>
      </c>
      <c r="O261" s="177" t="s">
        <v>64</v>
      </c>
      <c r="P261" s="159" t="s">
        <v>64</v>
      </c>
      <c r="Q261" s="161" t="s">
        <v>64</v>
      </c>
      <c r="R261" s="161" t="s">
        <v>64</v>
      </c>
      <c r="S261" s="159" t="s">
        <v>64</v>
      </c>
      <c r="T261" s="160" t="s">
        <v>65</v>
      </c>
      <c r="U261" s="159" t="s">
        <v>64</v>
      </c>
      <c r="V261" s="160" t="s">
        <v>65</v>
      </c>
      <c r="W261" s="177" t="s">
        <v>64</v>
      </c>
      <c r="X261" s="177" t="str">
        <f>IF(api_version=2,"Yes","No")</f>
        <v>Yes</v>
      </c>
      <c r="Y261" s="177" t="s">
        <v>65</v>
      </c>
      <c r="Z261" s="177" t="s">
        <v>64</v>
      </c>
      <c r="AA261" s="177" t="s">
        <v>64</v>
      </c>
      <c r="AB261" s="177" t="s">
        <v>65</v>
      </c>
      <c r="AC261" s="177" t="s">
        <v>65</v>
      </c>
      <c r="AD261" s="177" t="s">
        <v>65</v>
      </c>
      <c r="AE261" s="177" t="s">
        <v>64</v>
      </c>
      <c r="AF261" s="177" t="s">
        <v>65</v>
      </c>
      <c r="AG261" s="177" t="s">
        <v>65</v>
      </c>
      <c r="AH261" s="177" t="s">
        <v>64</v>
      </c>
      <c r="AI261" s="177" t="s">
        <v>64</v>
      </c>
      <c r="AJ261" s="177" t="s">
        <v>64</v>
      </c>
      <c r="AK261" s="177" t="s">
        <v>64</v>
      </c>
      <c r="AL261" s="177" t="str">
        <f t="shared" si="169"/>
        <v>Yes</v>
      </c>
      <c r="AM261" s="177" t="s">
        <v>64</v>
      </c>
      <c r="AN261" s="177" t="s">
        <v>65</v>
      </c>
      <c r="AO261" s="177" t="s">
        <v>64</v>
      </c>
      <c r="AP261" s="177" t="str">
        <f t="shared" si="170"/>
        <v>Yes</v>
      </c>
      <c r="AQ261" s="177" t="s">
        <v>65</v>
      </c>
      <c r="AR261" s="177" t="s">
        <v>66</v>
      </c>
      <c r="AS261" s="177" t="s">
        <v>65</v>
      </c>
      <c r="AT261" s="177" t="s">
        <v>65</v>
      </c>
      <c r="AU261" s="177" t="s">
        <v>64</v>
      </c>
      <c r="AV261" s="177" t="s">
        <v>65</v>
      </c>
      <c r="AW261" s="177" t="s">
        <v>65</v>
      </c>
      <c r="AX261" s="159" t="s">
        <v>110</v>
      </c>
      <c r="AY261" s="159" t="s">
        <v>110</v>
      </c>
      <c r="AZ261" s="177" t="s">
        <v>65</v>
      </c>
      <c r="BA261" s="177" t="s">
        <v>65</v>
      </c>
      <c r="BB261" s="177" t="s">
        <v>64</v>
      </c>
      <c r="BC261" s="159" t="s">
        <v>65</v>
      </c>
      <c r="BD261" s="177" t="s">
        <v>65</v>
      </c>
      <c r="BE261" s="177" t="s">
        <v>65</v>
      </c>
      <c r="BF261" s="177" t="s">
        <v>64</v>
      </c>
      <c r="BG261" s="177" t="s">
        <v>65</v>
      </c>
      <c r="BH261" s="177" t="s">
        <v>64</v>
      </c>
    </row>
    <row r="262" spans="1:60" ht="15.75" customHeight="1" thickTop="1" x14ac:dyDescent="0.3">
      <c r="A262" s="373"/>
      <c r="B262" s="323">
        <f>ROW()</f>
        <v>262</v>
      </c>
      <c r="C262" s="323">
        <f>COUNTIFS(D$6:D262,D262)</f>
        <v>20</v>
      </c>
      <c r="D262" s="12" t="s">
        <v>667</v>
      </c>
      <c r="F262" s="167"/>
      <c r="G262" s="167"/>
      <c r="H262" s="167"/>
      <c r="I262" s="167"/>
      <c r="J262" s="167"/>
      <c r="K262" s="167"/>
      <c r="L262" s="167"/>
      <c r="M262" s="167"/>
      <c r="N262" s="167"/>
      <c r="O262" s="167"/>
      <c r="P262" s="167"/>
      <c r="Q262" s="167"/>
      <c r="R262" s="167"/>
      <c r="S262" s="198"/>
      <c r="T262" s="198"/>
      <c r="U262" s="167"/>
      <c r="V262" s="167"/>
      <c r="W262" s="167"/>
      <c r="X262" s="167"/>
      <c r="Y262" s="167"/>
      <c r="Z262" s="167"/>
      <c r="AA262" s="167"/>
      <c r="AB262" s="167"/>
      <c r="AC262" s="167"/>
      <c r="AD262" s="167"/>
      <c r="AE262" s="167"/>
      <c r="AF262" s="167"/>
      <c r="AG262" s="167"/>
      <c r="AH262" s="167"/>
      <c r="AI262" s="167"/>
      <c r="AJ262" s="167"/>
      <c r="AK262" s="167"/>
      <c r="AL262" s="167"/>
      <c r="AM262" s="167"/>
      <c r="AN262" s="167"/>
      <c r="AO262" s="167"/>
      <c r="AP262" s="167"/>
      <c r="AQ262" s="167"/>
      <c r="AR262" s="167"/>
      <c r="AS262" s="167"/>
      <c r="AT262" s="167"/>
      <c r="AU262" s="167"/>
      <c r="AV262" s="167"/>
      <c r="AW262" s="167"/>
      <c r="AX262" s="167"/>
      <c r="AY262" s="167"/>
      <c r="AZ262" s="167"/>
      <c r="BA262" s="167"/>
      <c r="BB262" s="167"/>
      <c r="BC262" s="167"/>
      <c r="BD262" s="167"/>
      <c r="BE262" s="167"/>
      <c r="BF262" s="167"/>
      <c r="BG262" s="167"/>
      <c r="BH262" s="167"/>
    </row>
    <row r="263" spans="1:60" ht="18.75" customHeight="1" x14ac:dyDescent="0.3">
      <c r="A263" s="223"/>
      <c r="B263" s="323">
        <f>ROW()</f>
        <v>263</v>
      </c>
      <c r="C263" s="323">
        <f>COUNTIFS(D$6:D263,D263)</f>
        <v>1</v>
      </c>
      <c r="D263" s="51" t="s">
        <v>738</v>
      </c>
      <c r="F263" s="207" t="s">
        <v>64</v>
      </c>
      <c r="G263" s="207" t="s">
        <v>64</v>
      </c>
      <c r="H263" s="177" t="s">
        <v>65</v>
      </c>
      <c r="I263" s="207" t="s">
        <v>64</v>
      </c>
      <c r="J263" s="196" t="s">
        <v>64</v>
      </c>
      <c r="K263" s="197" t="s">
        <v>65</v>
      </c>
      <c r="L263" s="177" t="s">
        <v>64</v>
      </c>
      <c r="M263" s="196" t="s">
        <v>64</v>
      </c>
      <c r="N263" s="197" t="s">
        <v>65</v>
      </c>
      <c r="O263" s="207" t="s">
        <v>64</v>
      </c>
      <c r="P263" s="159" t="s">
        <v>64</v>
      </c>
      <c r="Q263" s="161" t="s">
        <v>65</v>
      </c>
      <c r="R263" s="197" t="s">
        <v>65</v>
      </c>
      <c r="S263" s="196" t="s">
        <v>64</v>
      </c>
      <c r="T263" s="197" t="s">
        <v>65</v>
      </c>
      <c r="U263" s="196" t="s">
        <v>64</v>
      </c>
      <c r="V263" s="197" t="s">
        <v>65</v>
      </c>
      <c r="W263" s="207" t="s">
        <v>65</v>
      </c>
      <c r="X263" s="207" t="s">
        <v>65</v>
      </c>
      <c r="Y263" s="177" t="s">
        <v>65</v>
      </c>
      <c r="Z263" s="177" t="s">
        <v>65</v>
      </c>
      <c r="AA263" s="177" t="s">
        <v>65</v>
      </c>
      <c r="AB263" s="177" t="s">
        <v>65</v>
      </c>
      <c r="AC263" s="177" t="s">
        <v>65</v>
      </c>
      <c r="AD263" s="177" t="s">
        <v>65</v>
      </c>
      <c r="AE263" s="207" t="s">
        <v>66</v>
      </c>
      <c r="AF263" s="177" t="s">
        <v>65</v>
      </c>
      <c r="AG263" s="177" t="s">
        <v>65</v>
      </c>
      <c r="AH263" s="177" t="s">
        <v>65</v>
      </c>
      <c r="AI263" s="177" t="s">
        <v>65</v>
      </c>
      <c r="AJ263" s="177" t="s">
        <v>65</v>
      </c>
      <c r="AK263" s="177" t="s">
        <v>65</v>
      </c>
      <c r="AL263" s="177" t="s">
        <v>65</v>
      </c>
      <c r="AM263" s="177" t="s">
        <v>65</v>
      </c>
      <c r="AN263" s="177" t="s">
        <v>64</v>
      </c>
      <c r="AO263" s="177" t="s">
        <v>65</v>
      </c>
      <c r="AP263" s="177" t="s">
        <v>65</v>
      </c>
      <c r="AQ263" s="177" t="s">
        <v>65</v>
      </c>
      <c r="AR263" s="177" t="s">
        <v>65</v>
      </c>
      <c r="AS263" s="177" t="s">
        <v>65</v>
      </c>
      <c r="AT263" s="177" t="s">
        <v>65</v>
      </c>
      <c r="AU263" s="177" t="s">
        <v>65</v>
      </c>
      <c r="AV263" s="207" t="s">
        <v>65</v>
      </c>
      <c r="AW263" s="207" t="s">
        <v>64</v>
      </c>
      <c r="AX263" s="196" t="s">
        <v>64</v>
      </c>
      <c r="AY263" s="196" t="s">
        <v>64</v>
      </c>
      <c r="AZ263" s="177" t="s">
        <v>65</v>
      </c>
      <c r="BA263" s="207" t="s">
        <v>64</v>
      </c>
      <c r="BB263" s="207" t="s">
        <v>64</v>
      </c>
      <c r="BC263" s="177" t="s">
        <v>65</v>
      </c>
      <c r="BD263" s="177" t="s">
        <v>65</v>
      </c>
      <c r="BE263" s="177" t="s">
        <v>65</v>
      </c>
      <c r="BF263" s="177" t="s">
        <v>65</v>
      </c>
      <c r="BG263" s="177" t="s">
        <v>65</v>
      </c>
      <c r="BH263" s="177" t="s">
        <v>65</v>
      </c>
    </row>
    <row r="264" spans="1:60" ht="15.75" customHeight="1" thickBot="1" x14ac:dyDescent="0.35">
      <c r="A264" s="223"/>
      <c r="B264" s="323">
        <f>ROW()</f>
        <v>264</v>
      </c>
      <c r="C264" s="323">
        <f>COUNTIFS(D$6:D264,D264)</f>
        <v>0</v>
      </c>
      <c r="D264" s="25"/>
      <c r="F264" s="167"/>
      <c r="G264" s="167"/>
      <c r="H264" s="167"/>
      <c r="I264" s="167"/>
      <c r="J264" s="167"/>
      <c r="K264" s="167"/>
      <c r="L264" s="167"/>
      <c r="M264" s="167"/>
      <c r="N264" s="167"/>
      <c r="O264" s="167"/>
      <c r="P264" s="167"/>
      <c r="Q264" s="167"/>
      <c r="R264" s="167"/>
      <c r="S264" s="200"/>
      <c r="T264" s="200"/>
      <c r="U264" s="167"/>
      <c r="V264" s="167"/>
      <c r="W264" s="167"/>
      <c r="X264" s="167"/>
      <c r="Y264" s="167"/>
      <c r="Z264" s="167"/>
      <c r="AA264" s="167"/>
      <c r="AB264" s="167"/>
      <c r="AC264" s="167"/>
      <c r="AD264" s="167"/>
      <c r="AE264" s="167"/>
      <c r="AF264" s="167"/>
      <c r="AG264" s="167"/>
      <c r="AH264" s="167"/>
      <c r="AI264" s="167"/>
      <c r="AJ264" s="167"/>
      <c r="AK264" s="167"/>
      <c r="AL264" s="167"/>
      <c r="AM264" s="167"/>
      <c r="AN264" s="167"/>
      <c r="AO264" s="167"/>
      <c r="AP264" s="167"/>
      <c r="AQ264" s="167"/>
      <c r="AR264" s="167"/>
      <c r="AS264" s="167"/>
      <c r="AT264" s="167"/>
      <c r="AU264" s="167"/>
      <c r="AV264" s="167"/>
      <c r="AW264" s="167"/>
      <c r="AX264" s="167"/>
      <c r="AY264" s="167"/>
      <c r="AZ264" s="167"/>
      <c r="BA264" s="167"/>
      <c r="BB264" s="167"/>
      <c r="BC264" s="167"/>
      <c r="BD264" s="167"/>
      <c r="BE264" s="167"/>
      <c r="BF264" s="167"/>
      <c r="BG264" s="167"/>
      <c r="BH264" s="177"/>
    </row>
    <row r="265" spans="1:60" ht="16.5" customHeight="1" thickTop="1" thickBot="1" x14ac:dyDescent="0.35">
      <c r="A265" s="223"/>
      <c r="B265" s="323">
        <f>ROW()</f>
        <v>265</v>
      </c>
      <c r="C265" s="323">
        <f>COUNTIFS(D$6:D265,D265)</f>
        <v>3</v>
      </c>
      <c r="D265" s="75" t="s">
        <v>15</v>
      </c>
      <c r="F265" s="177"/>
      <c r="G265" s="177" t="s">
        <v>64</v>
      </c>
      <c r="H265" s="177"/>
      <c r="I265" s="177"/>
      <c r="J265" s="159" t="s">
        <v>64</v>
      </c>
      <c r="K265" s="160"/>
      <c r="L265" s="177"/>
      <c r="M265" s="177" t="s">
        <v>64</v>
      </c>
      <c r="N265" s="177"/>
      <c r="O265" s="177"/>
      <c r="P265" s="159"/>
      <c r="Q265" s="161"/>
      <c r="R265" s="161"/>
      <c r="S265" s="159" t="s">
        <v>64</v>
      </c>
      <c r="T265" s="160" t="s">
        <v>65</v>
      </c>
      <c r="U265" s="159" t="s">
        <v>64</v>
      </c>
      <c r="V265" s="160" t="s">
        <v>65</v>
      </c>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7"/>
      <c r="AV265" s="177"/>
      <c r="AW265" s="177"/>
      <c r="AX265" s="159" t="s">
        <v>64</v>
      </c>
      <c r="AY265" s="159" t="s">
        <v>64</v>
      </c>
      <c r="AZ265" s="177"/>
      <c r="BA265" s="177"/>
      <c r="BB265" s="177" t="s">
        <v>64</v>
      </c>
      <c r="BC265" s="159"/>
      <c r="BD265" s="177"/>
      <c r="BE265" s="177"/>
      <c r="BF265" s="177"/>
      <c r="BG265" s="177"/>
      <c r="BH265" s="177"/>
    </row>
    <row r="266" spans="1:60" ht="16.5" customHeight="1" thickTop="1" thickBot="1" x14ac:dyDescent="0.35">
      <c r="A266" s="223"/>
      <c r="B266" s="323">
        <f>ROW()</f>
        <v>266</v>
      </c>
      <c r="C266" s="323">
        <f>COUNTIFS(D$6:D266,D266)</f>
        <v>13</v>
      </c>
      <c r="D266" s="75" t="s">
        <v>16</v>
      </c>
      <c r="F266" s="177"/>
      <c r="G266" s="177" t="s">
        <v>64</v>
      </c>
      <c r="H266" s="177"/>
      <c r="I266" s="177"/>
      <c r="J266" s="159"/>
      <c r="K266" s="160"/>
      <c r="L266" s="177"/>
      <c r="M266" s="177" t="s">
        <v>64</v>
      </c>
      <c r="N266" s="177"/>
      <c r="O266" s="177"/>
      <c r="P266" s="159"/>
      <c r="Q266" s="161"/>
      <c r="R266" s="161"/>
      <c r="S266" s="159" t="s">
        <v>64</v>
      </c>
      <c r="T266" s="160" t="s">
        <v>65</v>
      </c>
      <c r="U266" s="159" t="s">
        <v>64</v>
      </c>
      <c r="V266" s="160" t="s">
        <v>65</v>
      </c>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T266" s="177"/>
      <c r="AU266" s="177"/>
      <c r="AV266" s="177"/>
      <c r="AW266" s="177"/>
      <c r="AX266" s="159" t="s">
        <v>64</v>
      </c>
      <c r="AY266" s="159" t="s">
        <v>64</v>
      </c>
      <c r="AZ266" s="177"/>
      <c r="BA266" s="177"/>
      <c r="BB266" s="177" t="s">
        <v>64</v>
      </c>
      <c r="BC266" s="159"/>
      <c r="BD266" s="177"/>
      <c r="BE266" s="177"/>
      <c r="BF266" s="177"/>
      <c r="BG266" s="177"/>
      <c r="BH266" s="177"/>
    </row>
    <row r="267" spans="1:60" ht="16.5" customHeight="1" thickTop="1" thickBot="1" x14ac:dyDescent="0.35">
      <c r="A267" s="223"/>
      <c r="B267" s="323">
        <f>ROW()</f>
        <v>267</v>
      </c>
      <c r="C267" s="323">
        <f>COUNTIFS(D$6:D267,D267)</f>
        <v>5</v>
      </c>
      <c r="D267" s="75" t="s">
        <v>729</v>
      </c>
      <c r="F267" s="177"/>
      <c r="G267" s="177" t="s">
        <v>64</v>
      </c>
      <c r="H267" s="177"/>
      <c r="I267" s="177"/>
      <c r="J267" s="159"/>
      <c r="K267" s="160"/>
      <c r="L267" s="177"/>
      <c r="M267" s="177" t="s">
        <v>64</v>
      </c>
      <c r="N267" s="177"/>
      <c r="O267" s="177"/>
      <c r="P267" s="159"/>
      <c r="Q267" s="161"/>
      <c r="R267" s="161"/>
      <c r="S267" s="159" t="s">
        <v>64</v>
      </c>
      <c r="T267" s="160" t="s">
        <v>65</v>
      </c>
      <c r="U267" s="159" t="s">
        <v>64</v>
      </c>
      <c r="V267" s="160" t="s">
        <v>65</v>
      </c>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c r="AT267" s="177"/>
      <c r="AU267" s="177"/>
      <c r="AV267" s="177"/>
      <c r="AW267" s="177"/>
      <c r="AX267" s="159" t="s">
        <v>64</v>
      </c>
      <c r="AY267" s="159" t="s">
        <v>64</v>
      </c>
      <c r="AZ267" s="177"/>
      <c r="BA267" s="177"/>
      <c r="BB267" s="177" t="s">
        <v>64</v>
      </c>
      <c r="BC267" s="177"/>
      <c r="BD267" s="177"/>
      <c r="BE267" s="177"/>
      <c r="BF267" s="177"/>
      <c r="BG267" s="177"/>
      <c r="BH267" s="177"/>
    </row>
    <row r="268" spans="1:60" ht="16.5" customHeight="1" thickTop="1" thickBot="1" x14ac:dyDescent="0.35">
      <c r="A268" s="223"/>
      <c r="B268" s="323">
        <f>ROW()</f>
        <v>268</v>
      </c>
      <c r="C268" s="323">
        <f>COUNTIFS(D$6:D268,D268)</f>
        <v>5</v>
      </c>
      <c r="D268" s="75" t="s">
        <v>739</v>
      </c>
      <c r="F268" s="177"/>
      <c r="G268" s="177" t="s">
        <v>65</v>
      </c>
      <c r="H268" s="177"/>
      <c r="I268" s="177"/>
      <c r="J268" s="159"/>
      <c r="K268" s="160"/>
      <c r="L268" s="177"/>
      <c r="M268" s="177" t="s">
        <v>64</v>
      </c>
      <c r="N268" s="177"/>
      <c r="O268" s="177"/>
      <c r="P268" s="159"/>
      <c r="Q268" s="161"/>
      <c r="R268" s="161"/>
      <c r="S268" s="159" t="s">
        <v>64</v>
      </c>
      <c r="T268" s="160" t="s">
        <v>65</v>
      </c>
      <c r="U268" s="159" t="s">
        <v>64</v>
      </c>
      <c r="V268" s="160" t="s">
        <v>65</v>
      </c>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177"/>
      <c r="AW268" s="177"/>
      <c r="AX268" s="159" t="s">
        <v>65</v>
      </c>
      <c r="AY268" s="159" t="s">
        <v>65</v>
      </c>
      <c r="AZ268" s="177"/>
      <c r="BA268" s="177"/>
      <c r="BB268" s="177" t="s">
        <v>64</v>
      </c>
      <c r="BC268" s="177"/>
      <c r="BD268" s="177"/>
      <c r="BE268" s="177"/>
      <c r="BF268" s="177"/>
      <c r="BG268" s="177"/>
      <c r="BH268" s="177"/>
    </row>
    <row r="269" spans="1:60" ht="16.5" customHeight="1" thickTop="1" thickBot="1" x14ac:dyDescent="0.35">
      <c r="A269" s="223"/>
      <c r="B269" s="323">
        <f>ROW()</f>
        <v>269</v>
      </c>
      <c r="C269" s="323">
        <f>COUNTIFS(D$6:D269,D269)</f>
        <v>1</v>
      </c>
      <c r="D269" s="75" t="s">
        <v>740</v>
      </c>
      <c r="F269" s="177"/>
      <c r="G269" s="177" t="s">
        <v>64</v>
      </c>
      <c r="H269" s="177"/>
      <c r="I269" s="177"/>
      <c r="J269" s="159"/>
      <c r="K269" s="160"/>
      <c r="L269" s="177"/>
      <c r="M269" s="177" t="s">
        <v>64</v>
      </c>
      <c r="N269" s="177"/>
      <c r="O269" s="177"/>
      <c r="P269" s="159"/>
      <c r="Q269" s="161"/>
      <c r="R269" s="161"/>
      <c r="S269" s="159" t="s">
        <v>64</v>
      </c>
      <c r="T269" s="160" t="s">
        <v>65</v>
      </c>
      <c r="U269" s="159" t="s">
        <v>64</v>
      </c>
      <c r="V269" s="160" t="s">
        <v>65</v>
      </c>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177"/>
      <c r="AW269" s="177"/>
      <c r="AX269" s="159" t="s">
        <v>64</v>
      </c>
      <c r="AY269" s="159" t="s">
        <v>64</v>
      </c>
      <c r="AZ269" s="177"/>
      <c r="BA269" s="177"/>
      <c r="BB269" s="177" t="s">
        <v>64</v>
      </c>
      <c r="BC269" s="177"/>
      <c r="BD269" s="177"/>
      <c r="BE269" s="177"/>
      <c r="BF269" s="177"/>
      <c r="BG269" s="177"/>
      <c r="BH269" s="177"/>
    </row>
    <row r="270" spans="1:60" ht="16.5" customHeight="1" thickTop="1" thickBot="1" x14ac:dyDescent="0.35">
      <c r="A270" s="223"/>
      <c r="B270" s="323">
        <f>ROW()</f>
        <v>270</v>
      </c>
      <c r="C270" s="323">
        <f>COUNTIFS(D$6:D270,D270)</f>
        <v>1</v>
      </c>
      <c r="D270" s="75" t="s">
        <v>741</v>
      </c>
      <c r="F270" s="177"/>
      <c r="G270" s="177" t="s">
        <v>65</v>
      </c>
      <c r="H270" s="177"/>
      <c r="I270" s="177"/>
      <c r="J270" s="159"/>
      <c r="K270" s="160"/>
      <c r="L270" s="177"/>
      <c r="M270" s="177" t="s">
        <v>64</v>
      </c>
      <c r="N270" s="177"/>
      <c r="O270" s="177"/>
      <c r="P270" s="159"/>
      <c r="Q270" s="161"/>
      <c r="R270" s="161"/>
      <c r="S270" s="159" t="s">
        <v>64</v>
      </c>
      <c r="T270" s="160" t="s">
        <v>65</v>
      </c>
      <c r="U270" s="159" t="s">
        <v>64</v>
      </c>
      <c r="V270" s="160" t="s">
        <v>65</v>
      </c>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59" t="s">
        <v>64</v>
      </c>
      <c r="AY270" s="159" t="s">
        <v>64</v>
      </c>
      <c r="AZ270" s="177"/>
      <c r="BA270" s="177"/>
      <c r="BB270" s="177" t="s">
        <v>64</v>
      </c>
      <c r="BC270" s="177"/>
      <c r="BD270" s="177"/>
      <c r="BE270" s="177"/>
      <c r="BF270" s="177"/>
      <c r="BG270" s="177"/>
      <c r="BH270" s="177"/>
    </row>
    <row r="271" spans="1:60" ht="16.5" customHeight="1" thickTop="1" thickBot="1" x14ac:dyDescent="0.35">
      <c r="A271" s="223"/>
      <c r="B271" s="323">
        <f>ROW()</f>
        <v>271</v>
      </c>
      <c r="C271" s="323">
        <f>COUNTIFS(D$6:D271,D271)</f>
        <v>1</v>
      </c>
      <c r="D271" s="75" t="s">
        <v>742</v>
      </c>
      <c r="F271" s="177"/>
      <c r="G271" s="177" t="s">
        <v>64</v>
      </c>
      <c r="H271" s="177"/>
      <c r="I271" s="177"/>
      <c r="J271" s="159"/>
      <c r="K271" s="160"/>
      <c r="L271" s="177"/>
      <c r="M271" s="177" t="s">
        <v>64</v>
      </c>
      <c r="N271" s="177"/>
      <c r="O271" s="177"/>
      <c r="P271" s="159"/>
      <c r="Q271" s="161"/>
      <c r="R271" s="161"/>
      <c r="S271" s="159" t="s">
        <v>64</v>
      </c>
      <c r="T271" s="160" t="s">
        <v>65</v>
      </c>
      <c r="U271" s="159" t="s">
        <v>64</v>
      </c>
      <c r="V271" s="160" t="s">
        <v>65</v>
      </c>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c r="AV271" s="177"/>
      <c r="AW271" s="177"/>
      <c r="AX271" s="159" t="s">
        <v>64</v>
      </c>
      <c r="AY271" s="159" t="s">
        <v>64</v>
      </c>
      <c r="AZ271" s="177"/>
      <c r="BA271" s="177"/>
      <c r="BB271" s="177" t="s">
        <v>64</v>
      </c>
      <c r="BC271" s="177"/>
      <c r="BD271" s="177"/>
      <c r="BE271" s="177"/>
      <c r="BF271" s="177"/>
      <c r="BG271" s="177"/>
      <c r="BH271" s="177"/>
    </row>
    <row r="272" spans="1:60" ht="16.5" customHeight="1" thickTop="1" thickBot="1" x14ac:dyDescent="0.35">
      <c r="A272" s="223"/>
      <c r="B272" s="323">
        <f>ROW()</f>
        <v>272</v>
      </c>
      <c r="C272" s="323">
        <f>COUNTIFS(D$6:D272,D272)</f>
        <v>1</v>
      </c>
      <c r="D272" s="75" t="s">
        <v>743</v>
      </c>
      <c r="F272" s="177"/>
      <c r="G272" s="177" t="s">
        <v>64</v>
      </c>
      <c r="H272" s="177"/>
      <c r="I272" s="177"/>
      <c r="J272" s="159"/>
      <c r="K272" s="160"/>
      <c r="L272" s="177"/>
      <c r="M272" s="177" t="s">
        <v>64</v>
      </c>
      <c r="N272" s="177"/>
      <c r="O272" s="177"/>
      <c r="P272" s="159"/>
      <c r="Q272" s="161"/>
      <c r="R272" s="161"/>
      <c r="S272" s="159" t="s">
        <v>64</v>
      </c>
      <c r="T272" s="160" t="s">
        <v>65</v>
      </c>
      <c r="U272" s="159" t="s">
        <v>64</v>
      </c>
      <c r="V272" s="160" t="s">
        <v>65</v>
      </c>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59" t="s">
        <v>64</v>
      </c>
      <c r="AY272" s="159" t="s">
        <v>64</v>
      </c>
      <c r="AZ272" s="177"/>
      <c r="BA272" s="177"/>
      <c r="BB272" s="177" t="s">
        <v>65</v>
      </c>
      <c r="BC272" s="177"/>
      <c r="BD272" s="177"/>
      <c r="BE272" s="177"/>
      <c r="BF272" s="177"/>
      <c r="BG272" s="177"/>
      <c r="BH272" s="177"/>
    </row>
    <row r="273" spans="1:60" ht="15.75" customHeight="1" x14ac:dyDescent="0.3">
      <c r="A273" s="223"/>
      <c r="B273" s="323">
        <f>ROW()</f>
        <v>273</v>
      </c>
      <c r="C273" s="323">
        <f>COUNTIFS(D$6:D273,D273)</f>
        <v>21</v>
      </c>
      <c r="D273" s="12" t="s">
        <v>667</v>
      </c>
      <c r="F273" s="167"/>
      <c r="G273" s="167"/>
      <c r="H273" s="167"/>
      <c r="I273" s="167"/>
      <c r="J273" s="167"/>
      <c r="K273" s="167"/>
      <c r="L273" s="167"/>
      <c r="M273" s="167"/>
      <c r="N273" s="167"/>
      <c r="O273" s="167"/>
      <c r="P273" s="167"/>
      <c r="Q273" s="167"/>
      <c r="R273" s="167"/>
      <c r="S273" s="198"/>
      <c r="T273" s="198"/>
      <c r="U273" s="167"/>
      <c r="V273" s="167"/>
      <c r="W273" s="167"/>
      <c r="X273" s="167"/>
      <c r="Y273" s="167"/>
      <c r="Z273" s="167"/>
      <c r="AA273" s="167"/>
      <c r="AB273" s="167"/>
      <c r="AC273" s="167"/>
      <c r="AD273" s="167"/>
      <c r="AE273" s="167"/>
      <c r="AF273" s="167"/>
      <c r="AG273" s="167"/>
      <c r="AH273" s="167"/>
      <c r="AI273" s="167"/>
      <c r="AJ273" s="167"/>
      <c r="AK273" s="167"/>
      <c r="AL273" s="167"/>
      <c r="AM273" s="167"/>
      <c r="AN273" s="167"/>
      <c r="AO273" s="167"/>
      <c r="AP273" s="167"/>
      <c r="AQ273" s="167"/>
      <c r="AR273" s="167"/>
      <c r="AS273" s="167"/>
      <c r="AT273" s="167"/>
      <c r="AU273" s="167"/>
      <c r="AV273" s="167"/>
      <c r="AW273" s="167"/>
      <c r="AX273" s="167"/>
      <c r="AY273" s="167"/>
      <c r="AZ273" s="167"/>
      <c r="BA273" s="167"/>
      <c r="BB273" s="167"/>
      <c r="BC273" s="167"/>
      <c r="BD273" s="167"/>
      <c r="BE273" s="167"/>
      <c r="BF273" s="167"/>
      <c r="BG273" s="167"/>
      <c r="BH273" s="177"/>
    </row>
    <row r="274" spans="1:60" ht="15.75" customHeight="1" x14ac:dyDescent="0.3">
      <c r="A274" s="223"/>
      <c r="B274" s="323">
        <f>ROW()</f>
        <v>274</v>
      </c>
      <c r="C274" s="323">
        <f>COUNTIFS(D$6:D274,D274)</f>
        <v>1</v>
      </c>
      <c r="D274" s="51" t="s">
        <v>744</v>
      </c>
      <c r="F274" s="207" t="s">
        <v>64</v>
      </c>
      <c r="G274" s="207" t="s">
        <v>64</v>
      </c>
      <c r="H274" s="207"/>
      <c r="I274" s="207"/>
      <c r="J274" s="196" t="s">
        <v>64</v>
      </c>
      <c r="K274" s="197" t="s">
        <v>65</v>
      </c>
      <c r="L274" s="207"/>
      <c r="M274" s="196" t="s">
        <v>64</v>
      </c>
      <c r="N274" s="197" t="s">
        <v>65</v>
      </c>
      <c r="O274" s="207"/>
      <c r="P274" s="196"/>
      <c r="Q274" s="165"/>
      <c r="R274" s="165"/>
      <c r="S274" s="178"/>
      <c r="T274" s="179"/>
      <c r="U274" s="196" t="s">
        <v>64</v>
      </c>
      <c r="V274" s="197" t="s">
        <v>65</v>
      </c>
      <c r="W274" s="207"/>
      <c r="X274" s="207"/>
      <c r="Y274" s="207"/>
      <c r="Z274" s="207"/>
      <c r="AA274" s="207"/>
      <c r="AB274" s="207"/>
      <c r="AC274" s="207"/>
      <c r="AD274" s="207"/>
      <c r="AE274" s="207"/>
      <c r="AF274" s="207"/>
      <c r="AG274" s="207"/>
      <c r="AH274" s="207"/>
      <c r="AI274" s="207"/>
      <c r="AJ274" s="207"/>
      <c r="AK274" s="207"/>
      <c r="AL274" s="207"/>
      <c r="AM274" s="207"/>
      <c r="AN274" s="207"/>
      <c r="AO274" s="207"/>
      <c r="AP274" s="207"/>
      <c r="AQ274" s="207"/>
      <c r="AR274" s="207"/>
      <c r="AS274" s="207"/>
      <c r="AT274" s="207" t="s">
        <v>65</v>
      </c>
      <c r="AU274" s="207"/>
      <c r="AV274" s="207"/>
      <c r="AW274" s="207"/>
      <c r="AX274" s="197"/>
      <c r="AY274" s="197"/>
      <c r="AZ274" s="207"/>
      <c r="BA274" s="207"/>
      <c r="BB274" s="207"/>
      <c r="BC274" s="207"/>
      <c r="BD274" s="207"/>
      <c r="BE274" s="207"/>
      <c r="BF274" s="207"/>
      <c r="BG274" s="207"/>
      <c r="BH274" s="177"/>
    </row>
    <row r="275" spans="1:60" ht="15.75" customHeight="1" x14ac:dyDescent="0.3">
      <c r="A275" s="223"/>
      <c r="B275" s="323">
        <f>ROW()</f>
        <v>275</v>
      </c>
      <c r="C275" s="323">
        <f>COUNTIFS(D$6:D275,D275)</f>
        <v>22</v>
      </c>
      <c r="D275" s="12" t="s">
        <v>667</v>
      </c>
      <c r="F275" s="167"/>
      <c r="G275" s="167"/>
      <c r="H275" s="167"/>
      <c r="I275" s="167"/>
      <c r="J275" s="167"/>
      <c r="K275" s="167"/>
      <c r="L275" s="167"/>
      <c r="M275" s="167"/>
      <c r="N275" s="167"/>
      <c r="O275" s="167"/>
      <c r="P275" s="167"/>
      <c r="Q275" s="167"/>
      <c r="R275" s="167"/>
      <c r="S275" s="199"/>
      <c r="T275" s="199"/>
      <c r="U275" s="167"/>
      <c r="V275" s="167"/>
      <c r="W275" s="167"/>
      <c r="X275" s="167"/>
      <c r="Y275" s="167"/>
      <c r="Z275" s="167"/>
      <c r="AA275" s="167"/>
      <c r="AB275" s="167"/>
      <c r="AC275" s="167"/>
      <c r="AD275" s="167"/>
      <c r="AE275" s="167"/>
      <c r="AF275" s="167"/>
      <c r="AG275" s="167"/>
      <c r="AH275" s="167"/>
      <c r="AI275" s="167"/>
      <c r="AJ275" s="167"/>
      <c r="AK275" s="167"/>
      <c r="AL275" s="167"/>
      <c r="AM275" s="167"/>
      <c r="AN275" s="167"/>
      <c r="AO275" s="167"/>
      <c r="AP275" s="167"/>
      <c r="AQ275" s="167"/>
      <c r="AR275" s="167"/>
      <c r="AS275" s="167"/>
      <c r="AT275" s="167"/>
      <c r="AU275" s="167"/>
      <c r="AV275" s="167"/>
      <c r="AW275" s="167"/>
      <c r="AX275" s="167"/>
      <c r="AY275" s="167"/>
      <c r="AZ275" s="167"/>
      <c r="BA275" s="167"/>
      <c r="BB275" s="167"/>
      <c r="BC275" s="167"/>
      <c r="BD275" s="167"/>
      <c r="BE275" s="167"/>
      <c r="BF275" s="167"/>
      <c r="BG275" s="167"/>
      <c r="BH275" s="167"/>
    </row>
    <row r="276" spans="1:60" ht="18.75" customHeight="1" x14ac:dyDescent="0.3">
      <c r="A276" s="373" t="s">
        <v>745</v>
      </c>
      <c r="B276" s="323">
        <f>ROW()</f>
        <v>276</v>
      </c>
      <c r="C276" s="323">
        <f>COUNTIFS(D$6:D276,D276)</f>
        <v>1</v>
      </c>
      <c r="D276" s="51" t="s">
        <v>745</v>
      </c>
      <c r="F276" s="167"/>
      <c r="G276" s="167"/>
      <c r="H276" s="167"/>
      <c r="I276" s="167"/>
      <c r="J276" s="167"/>
      <c r="K276" s="167"/>
      <c r="L276" s="167"/>
      <c r="M276" s="374"/>
      <c r="N276" s="374"/>
      <c r="O276" s="167"/>
      <c r="P276" s="167"/>
      <c r="Q276" s="167"/>
      <c r="R276" s="167"/>
      <c r="S276" s="374"/>
      <c r="T276" s="374"/>
      <c r="U276" s="374"/>
      <c r="V276" s="374"/>
      <c r="W276" s="167"/>
      <c r="X276" s="167"/>
      <c r="Y276" s="167"/>
      <c r="Z276" s="167"/>
      <c r="AA276" s="167"/>
      <c r="AB276" s="167"/>
      <c r="AC276" s="167"/>
      <c r="AD276" s="167"/>
      <c r="AE276" s="167"/>
      <c r="AF276" s="167"/>
      <c r="AG276" s="167"/>
      <c r="AH276" s="167"/>
      <c r="AI276" s="167"/>
      <c r="AJ276" s="167"/>
      <c r="AK276" s="167"/>
      <c r="AL276" s="167"/>
      <c r="AM276" s="167"/>
      <c r="AN276" s="167"/>
      <c r="AO276" s="167"/>
      <c r="AP276" s="167"/>
      <c r="AQ276" s="167"/>
      <c r="AR276" s="167"/>
      <c r="AS276" s="167"/>
      <c r="AT276" s="167"/>
      <c r="AU276" s="167"/>
      <c r="AV276" s="167"/>
      <c r="AW276" s="167"/>
      <c r="AX276" s="374"/>
      <c r="AY276" s="374"/>
      <c r="AZ276" s="167"/>
      <c r="BA276" s="167"/>
      <c r="BB276" s="167"/>
      <c r="BC276" s="374"/>
      <c r="BD276" s="167"/>
      <c r="BE276" s="167"/>
      <c r="BF276" s="167"/>
      <c r="BG276" s="167"/>
      <c r="BH276" s="167"/>
    </row>
    <row r="277" spans="1:60" ht="14.4" x14ac:dyDescent="0.3">
      <c r="A277" s="373"/>
      <c r="B277" s="323">
        <f>ROW()</f>
        <v>277</v>
      </c>
      <c r="C277" s="323">
        <f>COUNTIFS(D$6:D277,D277)</f>
        <v>23</v>
      </c>
      <c r="D277" s="25" t="s">
        <v>667</v>
      </c>
      <c r="F277" s="167"/>
      <c r="G277" s="167"/>
      <c r="H277" s="167"/>
      <c r="I277" s="167"/>
      <c r="J277" s="167"/>
      <c r="K277" s="167"/>
      <c r="L277" s="167"/>
      <c r="M277" s="374"/>
      <c r="N277" s="374"/>
      <c r="O277" s="167"/>
      <c r="P277" s="167"/>
      <c r="Q277" s="167"/>
      <c r="R277" s="167"/>
      <c r="S277" s="374"/>
      <c r="T277" s="374"/>
      <c r="U277" s="374"/>
      <c r="V277" s="374"/>
      <c r="W277" s="167"/>
      <c r="X277" s="167"/>
      <c r="Y277" s="167"/>
      <c r="Z277" s="167"/>
      <c r="AA277" s="167"/>
      <c r="AB277" s="167"/>
      <c r="AC277" s="167"/>
      <c r="AD277" s="167"/>
      <c r="AE277" s="167"/>
      <c r="AF277" s="167"/>
      <c r="AG277" s="167"/>
      <c r="AH277" s="167"/>
      <c r="AI277" s="167"/>
      <c r="AJ277" s="167"/>
      <c r="AK277" s="167"/>
      <c r="AL277" s="167"/>
      <c r="AM277" s="167"/>
      <c r="AN277" s="167"/>
      <c r="AO277" s="167"/>
      <c r="AP277" s="167"/>
      <c r="AQ277" s="167"/>
      <c r="AR277" s="167"/>
      <c r="AS277" s="167"/>
      <c r="AT277" s="167"/>
      <c r="AU277" s="167"/>
      <c r="AV277" s="167"/>
      <c r="AW277" s="167"/>
      <c r="AX277" s="374"/>
      <c r="AY277" s="374"/>
      <c r="AZ277" s="167"/>
      <c r="BA277" s="167"/>
      <c r="BB277" s="167"/>
      <c r="BC277" s="374"/>
      <c r="BD277" s="167"/>
      <c r="BE277" s="167"/>
      <c r="BF277" s="167"/>
      <c r="BG277" s="167"/>
      <c r="BH277" s="167"/>
    </row>
    <row r="278" spans="1:60" ht="15" thickBot="1" x14ac:dyDescent="0.35">
      <c r="A278" s="373"/>
      <c r="B278" s="323">
        <f>ROW()</f>
        <v>278</v>
      </c>
      <c r="C278" s="323">
        <f>COUNTIFS(D$6:D278,D278)</f>
        <v>1</v>
      </c>
      <c r="D278" s="58" t="s">
        <v>746</v>
      </c>
      <c r="F278" s="167"/>
      <c r="G278" s="167"/>
      <c r="H278" s="167"/>
      <c r="I278" s="167"/>
      <c r="J278" s="167"/>
      <c r="K278" s="167"/>
      <c r="L278" s="167"/>
      <c r="M278" s="375"/>
      <c r="N278" s="375"/>
      <c r="O278" s="167"/>
      <c r="P278" s="167"/>
      <c r="Q278" s="167"/>
      <c r="R278" s="167"/>
      <c r="S278" s="375"/>
      <c r="T278" s="375"/>
      <c r="U278" s="375"/>
      <c r="V278" s="375"/>
      <c r="W278" s="167"/>
      <c r="X278" s="167"/>
      <c r="Y278" s="167"/>
      <c r="Z278" s="167"/>
      <c r="AA278" s="167"/>
      <c r="AB278" s="167"/>
      <c r="AC278" s="167"/>
      <c r="AD278" s="167"/>
      <c r="AE278" s="167"/>
      <c r="AF278" s="167"/>
      <c r="AG278" s="167"/>
      <c r="AH278" s="167"/>
      <c r="AI278" s="167"/>
      <c r="AJ278" s="167"/>
      <c r="AK278" s="167"/>
      <c r="AL278" s="167"/>
      <c r="AM278" s="167"/>
      <c r="AN278" s="167"/>
      <c r="AO278" s="167"/>
      <c r="AP278" s="167"/>
      <c r="AQ278" s="167"/>
      <c r="AR278" s="167"/>
      <c r="AS278" s="167"/>
      <c r="AT278" s="167"/>
      <c r="AU278" s="167"/>
      <c r="AV278" s="167"/>
      <c r="AW278" s="167"/>
      <c r="AX278" s="375"/>
      <c r="AY278" s="375"/>
      <c r="AZ278" s="167"/>
      <c r="BA278" s="167"/>
      <c r="BB278" s="167"/>
      <c r="BC278" s="375"/>
      <c r="BD278" s="167"/>
      <c r="BE278" s="167"/>
      <c r="BF278" s="167"/>
      <c r="BG278" s="167"/>
      <c r="BH278" s="167"/>
    </row>
    <row r="279" spans="1:60" ht="15.6" thickTop="1" thickBot="1" x14ac:dyDescent="0.35">
      <c r="A279" s="373"/>
      <c r="B279" s="323">
        <f>ROW()</f>
        <v>279</v>
      </c>
      <c r="C279" s="323">
        <f>COUNTIFS(D$6:D279,D279)</f>
        <v>1</v>
      </c>
      <c r="D279" s="49" t="str">
        <f>IF(api_version=2,"Auditor Name","Advisor/Auditor Name")</f>
        <v>Auditor Name</v>
      </c>
      <c r="F279" s="177" t="s">
        <v>65</v>
      </c>
      <c r="G279" s="177" t="s">
        <v>64</v>
      </c>
      <c r="H279" s="177" t="s">
        <v>64</v>
      </c>
      <c r="I279" s="177" t="s">
        <v>64</v>
      </c>
      <c r="J279" s="159" t="s">
        <v>64</v>
      </c>
      <c r="K279" s="160" t="s">
        <v>65</v>
      </c>
      <c r="L279" s="177" t="s">
        <v>65</v>
      </c>
      <c r="M279" s="159" t="s">
        <v>64</v>
      </c>
      <c r="N279" s="160" t="s">
        <v>65</v>
      </c>
      <c r="O279" s="177" t="s">
        <v>64</v>
      </c>
      <c r="P279" s="159" t="s">
        <v>64</v>
      </c>
      <c r="Q279" s="161" t="s">
        <v>64</v>
      </c>
      <c r="R279" s="161" t="s">
        <v>64</v>
      </c>
      <c r="S279" s="159" t="s">
        <v>64</v>
      </c>
      <c r="T279" s="160" t="s">
        <v>65</v>
      </c>
      <c r="U279" s="159" t="s">
        <v>64</v>
      </c>
      <c r="V279" s="160" t="s">
        <v>65</v>
      </c>
      <c r="W279" s="177" t="s">
        <v>65</v>
      </c>
      <c r="X279" s="177" t="s">
        <v>64</v>
      </c>
      <c r="Y279" s="177" t="s">
        <v>64</v>
      </c>
      <c r="Z279" s="177" t="s">
        <v>64</v>
      </c>
      <c r="AA279" s="177" t="s">
        <v>65</v>
      </c>
      <c r="AB279" s="177" t="s">
        <v>64</v>
      </c>
      <c r="AC279" s="177" t="s">
        <v>64</v>
      </c>
      <c r="AD279" s="177" t="s">
        <v>64</v>
      </c>
      <c r="AE279" s="177" t="s">
        <v>64</v>
      </c>
      <c r="AF279" s="177" t="s">
        <v>65</v>
      </c>
      <c r="AG279" s="177" t="s">
        <v>65</v>
      </c>
      <c r="AH279" s="177" t="s">
        <v>65</v>
      </c>
      <c r="AI279" s="177" t="s">
        <v>64</v>
      </c>
      <c r="AJ279" s="177" t="s">
        <v>64</v>
      </c>
      <c r="AK279" s="177" t="s">
        <v>64</v>
      </c>
      <c r="AL279" s="177" t="str">
        <f>AK279</f>
        <v>Yes</v>
      </c>
      <c r="AM279" s="177" t="s">
        <v>64</v>
      </c>
      <c r="AN279" s="177" t="s">
        <v>65</v>
      </c>
      <c r="AO279" s="177" t="s">
        <v>65</v>
      </c>
      <c r="AP279" s="177" t="str">
        <f>AI279</f>
        <v>Yes</v>
      </c>
      <c r="AQ279" s="177" t="s">
        <v>65</v>
      </c>
      <c r="AR279" s="177" t="s">
        <v>64</v>
      </c>
      <c r="AS279" s="177" t="s">
        <v>65</v>
      </c>
      <c r="AT279" s="177" t="s">
        <v>64</v>
      </c>
      <c r="AU279" s="177" t="s">
        <v>65</v>
      </c>
      <c r="AV279" s="177" t="s">
        <v>64</v>
      </c>
      <c r="AW279" s="177" t="s">
        <v>64</v>
      </c>
      <c r="AX279" s="159" t="s">
        <v>64</v>
      </c>
      <c r="AY279" s="160" t="s">
        <v>65</v>
      </c>
      <c r="AZ279" s="177" t="s">
        <v>65</v>
      </c>
      <c r="BA279" s="177" t="s">
        <v>65</v>
      </c>
      <c r="BB279" s="177" t="s">
        <v>65</v>
      </c>
      <c r="BC279" s="159" t="s">
        <v>65</v>
      </c>
      <c r="BD279" s="177" t="s">
        <v>64</v>
      </c>
      <c r="BE279" s="177" t="s">
        <v>65</v>
      </c>
      <c r="BF279" s="177" t="s">
        <v>64</v>
      </c>
      <c r="BG279" s="177" t="s">
        <v>65</v>
      </c>
      <c r="BH279" s="177" t="s">
        <v>65</v>
      </c>
    </row>
    <row r="280" spans="1:60" ht="15.6" thickTop="1" thickBot="1" x14ac:dyDescent="0.35">
      <c r="A280" s="373"/>
      <c r="B280" s="323">
        <f>ROW()</f>
        <v>280</v>
      </c>
      <c r="C280" s="323">
        <f>COUNTIFS(D$6:D280,D280)</f>
        <v>1</v>
      </c>
      <c r="D280" s="49" t="str">
        <f>IF(api_version=2,"Accountant Name","-")</f>
        <v>Accountant Name</v>
      </c>
      <c r="F280" s="177" t="str">
        <f t="shared" ref="F280:T280" si="171">IF(api_ver=2,"No","No")</f>
        <v>No</v>
      </c>
      <c r="G280" s="177" t="str">
        <f t="shared" si="171"/>
        <v>No</v>
      </c>
      <c r="H280" s="177" t="str">
        <f t="shared" si="171"/>
        <v>No</v>
      </c>
      <c r="I280" s="177" t="str">
        <f t="shared" si="171"/>
        <v>No</v>
      </c>
      <c r="J280" s="159" t="str">
        <f t="shared" si="171"/>
        <v>No</v>
      </c>
      <c r="K280" s="160" t="str">
        <f t="shared" si="171"/>
        <v>No</v>
      </c>
      <c r="L280" s="177" t="str">
        <f t="shared" si="171"/>
        <v>No</v>
      </c>
      <c r="M280" s="159" t="str">
        <f>IF(api_ver=2,"Yes","No")</f>
        <v>No</v>
      </c>
      <c r="N280" s="160" t="s">
        <v>65</v>
      </c>
      <c r="O280" s="177" t="str">
        <f t="shared" si="171"/>
        <v>No</v>
      </c>
      <c r="P280" s="159" t="str">
        <f t="shared" si="171"/>
        <v>No</v>
      </c>
      <c r="Q280" s="161" t="str">
        <f t="shared" si="171"/>
        <v>No</v>
      </c>
      <c r="R280" s="161" t="str">
        <f t="shared" si="171"/>
        <v>No</v>
      </c>
      <c r="S280" s="159" t="str">
        <f t="shared" si="171"/>
        <v>No</v>
      </c>
      <c r="T280" s="160" t="str">
        <f t="shared" si="171"/>
        <v>No</v>
      </c>
      <c r="U280" s="159" t="str">
        <f>IF(api_ver=2,"Yes","No")</f>
        <v>No</v>
      </c>
      <c r="V280" s="160" t="str">
        <f t="shared" ref="V280:BG280" si="172">IF(api_ver=2,"No","No")</f>
        <v>No</v>
      </c>
      <c r="W280" s="177" t="str">
        <f t="shared" si="172"/>
        <v>No</v>
      </c>
      <c r="X280" s="177" t="s">
        <v>65</v>
      </c>
      <c r="Y280" s="177" t="str">
        <f t="shared" si="172"/>
        <v>No</v>
      </c>
      <c r="Z280" s="177" t="str">
        <f t="shared" si="172"/>
        <v>No</v>
      </c>
      <c r="AA280" s="177" t="str">
        <f t="shared" si="172"/>
        <v>No</v>
      </c>
      <c r="AB280" s="177" t="str">
        <f t="shared" si="172"/>
        <v>No</v>
      </c>
      <c r="AC280" s="177" t="str">
        <f t="shared" si="172"/>
        <v>No</v>
      </c>
      <c r="AD280" s="177" t="str">
        <f t="shared" si="172"/>
        <v>No</v>
      </c>
      <c r="AE280" s="177" t="str">
        <f t="shared" si="172"/>
        <v>No</v>
      </c>
      <c r="AF280" s="177" t="str">
        <f t="shared" si="172"/>
        <v>No</v>
      </c>
      <c r="AG280" s="177" t="str">
        <f t="shared" si="172"/>
        <v>No</v>
      </c>
      <c r="AH280" s="177" t="str">
        <f t="shared" si="172"/>
        <v>No</v>
      </c>
      <c r="AI280" s="177" t="str">
        <f t="shared" si="172"/>
        <v>No</v>
      </c>
      <c r="AJ280" s="177" t="str">
        <f t="shared" si="172"/>
        <v>No</v>
      </c>
      <c r="AK280" s="177" t="str">
        <f t="shared" si="172"/>
        <v>No</v>
      </c>
      <c r="AL280" s="177" t="str">
        <f>AK280</f>
        <v>No</v>
      </c>
      <c r="AM280" s="177" t="str">
        <f t="shared" si="172"/>
        <v>No</v>
      </c>
      <c r="AN280" s="177" t="str">
        <f t="shared" si="172"/>
        <v>No</v>
      </c>
      <c r="AO280" s="177" t="str">
        <f t="shared" si="172"/>
        <v>No</v>
      </c>
      <c r="AP280" s="177" t="str">
        <f t="shared" si="172"/>
        <v>No</v>
      </c>
      <c r="AQ280" s="177" t="str">
        <f t="shared" si="172"/>
        <v>No</v>
      </c>
      <c r="AR280" s="177" t="s">
        <v>65</v>
      </c>
      <c r="AS280" s="177" t="str">
        <f t="shared" si="172"/>
        <v>No</v>
      </c>
      <c r="AT280" s="177" t="str">
        <f t="shared" si="172"/>
        <v>No</v>
      </c>
      <c r="AU280" s="177" t="str">
        <f t="shared" si="172"/>
        <v>No</v>
      </c>
      <c r="AV280" s="177" t="str">
        <f t="shared" si="172"/>
        <v>No</v>
      </c>
      <c r="AW280" s="177" t="str">
        <f t="shared" si="172"/>
        <v>No</v>
      </c>
      <c r="AX280" s="159" t="str">
        <f t="shared" si="172"/>
        <v>No</v>
      </c>
      <c r="AY280" s="160" t="str">
        <f t="shared" si="172"/>
        <v>No</v>
      </c>
      <c r="AZ280" s="177" t="str">
        <f t="shared" si="172"/>
        <v>No</v>
      </c>
      <c r="BA280" s="177" t="str">
        <f t="shared" si="172"/>
        <v>No</v>
      </c>
      <c r="BB280" s="177" t="str">
        <f t="shared" si="172"/>
        <v>No</v>
      </c>
      <c r="BC280" s="177" t="str">
        <f t="shared" si="172"/>
        <v>No</v>
      </c>
      <c r="BD280" s="177" t="str">
        <f t="shared" si="172"/>
        <v>No</v>
      </c>
      <c r="BE280" s="177" t="str">
        <f t="shared" si="172"/>
        <v>No</v>
      </c>
      <c r="BF280" s="177" t="str">
        <f t="shared" si="172"/>
        <v>No</v>
      </c>
      <c r="BG280" s="177" t="str">
        <f t="shared" si="172"/>
        <v>No</v>
      </c>
      <c r="BH280" s="177" t="s">
        <v>65</v>
      </c>
    </row>
    <row r="281" spans="1:60" ht="15.6" thickTop="1" thickBot="1" x14ac:dyDescent="0.35">
      <c r="A281" s="373"/>
      <c r="B281" s="323">
        <f>ROW()</f>
        <v>281</v>
      </c>
      <c r="C281" s="323">
        <f>COUNTIFS(D$6:D281,D281)</f>
        <v>1</v>
      </c>
      <c r="D281" s="49" t="s">
        <v>747</v>
      </c>
      <c r="F281" s="177" t="s">
        <v>65</v>
      </c>
      <c r="G281" s="177" t="s">
        <v>65</v>
      </c>
      <c r="H281" s="177" t="s">
        <v>65</v>
      </c>
      <c r="I281" s="177" t="s">
        <v>65</v>
      </c>
      <c r="J281" s="159" t="s">
        <v>65</v>
      </c>
      <c r="K281" s="160" t="s">
        <v>65</v>
      </c>
      <c r="L281" s="177" t="s">
        <v>65</v>
      </c>
      <c r="M281" s="159" t="s">
        <v>65</v>
      </c>
      <c r="N281" s="160" t="s">
        <v>65</v>
      </c>
      <c r="O281" s="177" t="s">
        <v>65</v>
      </c>
      <c r="P281" s="159" t="s">
        <v>65</v>
      </c>
      <c r="Q281" s="161" t="s">
        <v>65</v>
      </c>
      <c r="R281" s="161" t="s">
        <v>65</v>
      </c>
      <c r="S281" s="159" t="s">
        <v>65</v>
      </c>
      <c r="T281" s="160" t="s">
        <v>65</v>
      </c>
      <c r="U281" s="159" t="s">
        <v>65</v>
      </c>
      <c r="V281" s="160" t="s">
        <v>65</v>
      </c>
      <c r="W281" s="177" t="s">
        <v>65</v>
      </c>
      <c r="X281" s="177" t="s">
        <v>65</v>
      </c>
      <c r="Y281" s="177" t="s">
        <v>65</v>
      </c>
      <c r="Z281" s="177" t="s">
        <v>65</v>
      </c>
      <c r="AA281" s="177" t="s">
        <v>65</v>
      </c>
      <c r="AB281" s="177" t="s">
        <v>65</v>
      </c>
      <c r="AC281" s="177" t="s">
        <v>65</v>
      </c>
      <c r="AD281" s="177" t="s">
        <v>65</v>
      </c>
      <c r="AE281" s="177" t="s">
        <v>65</v>
      </c>
      <c r="AF281" s="177" t="s">
        <v>65</v>
      </c>
      <c r="AG281" s="177" t="s">
        <v>65</v>
      </c>
      <c r="AH281" s="177" t="s">
        <v>65</v>
      </c>
      <c r="AI281" s="177" t="s">
        <v>65</v>
      </c>
      <c r="AJ281" s="177" t="s">
        <v>65</v>
      </c>
      <c r="AK281" s="177" t="s">
        <v>65</v>
      </c>
      <c r="AL281" s="177" t="str">
        <f>AK281</f>
        <v>No</v>
      </c>
      <c r="AM281" s="177" t="s">
        <v>64</v>
      </c>
      <c r="AN281" s="177" t="s">
        <v>65</v>
      </c>
      <c r="AO281" s="177" t="s">
        <v>65</v>
      </c>
      <c r="AP281" s="177" t="str">
        <f>AI281</f>
        <v>No</v>
      </c>
      <c r="AQ281" s="177" t="s">
        <v>65</v>
      </c>
      <c r="AR281" s="177" t="s">
        <v>65</v>
      </c>
      <c r="AS281" s="177" t="s">
        <v>65</v>
      </c>
      <c r="AT281" s="177" t="s">
        <v>65</v>
      </c>
      <c r="AU281" s="177" t="s">
        <v>65</v>
      </c>
      <c r="AV281" s="177" t="s">
        <v>65</v>
      </c>
      <c r="AW281" s="177" t="s">
        <v>64</v>
      </c>
      <c r="AX281" s="159" t="s">
        <v>65</v>
      </c>
      <c r="AY281" s="160" t="s">
        <v>65</v>
      </c>
      <c r="AZ281" s="177" t="s">
        <v>65</v>
      </c>
      <c r="BA281" s="177" t="s">
        <v>65</v>
      </c>
      <c r="BB281" s="177" t="s">
        <v>65</v>
      </c>
      <c r="BC281" s="159" t="s">
        <v>65</v>
      </c>
      <c r="BD281" s="177" t="s">
        <v>65</v>
      </c>
      <c r="BE281" s="177" t="s">
        <v>65</v>
      </c>
      <c r="BF281" s="177" t="s">
        <v>65</v>
      </c>
      <c r="BG281" s="177" t="s">
        <v>65</v>
      </c>
      <c r="BH281" s="177" t="s">
        <v>65</v>
      </c>
    </row>
    <row r="282" spans="1:60" ht="15" thickTop="1" x14ac:dyDescent="0.3">
      <c r="A282" s="373"/>
      <c r="B282" s="323">
        <f>ROW()</f>
        <v>282</v>
      </c>
      <c r="C282" s="323">
        <f>COUNTIFS(D$6:D282,D282)</f>
        <v>24</v>
      </c>
      <c r="D282" s="2" t="s">
        <v>667</v>
      </c>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7"/>
      <c r="AY282" s="167"/>
      <c r="AZ282" s="167"/>
      <c r="BA282" s="167"/>
      <c r="BB282" s="167"/>
      <c r="BC282" s="167"/>
      <c r="BD282" s="167"/>
      <c r="BE282" s="167"/>
      <c r="BF282" s="167"/>
      <c r="BG282" s="167"/>
      <c r="BH282" s="167"/>
    </row>
    <row r="283" spans="1:60" ht="15" thickBot="1" x14ac:dyDescent="0.35">
      <c r="A283" s="373"/>
      <c r="B283" s="323">
        <f>ROW()</f>
        <v>283</v>
      </c>
      <c r="C283" s="323">
        <f>COUNTIFS(D$6:D283,D283)</f>
        <v>1</v>
      </c>
      <c r="D283" s="61" t="s">
        <v>748</v>
      </c>
      <c r="F283" s="167"/>
      <c r="G283" s="167"/>
      <c r="H283" s="167"/>
      <c r="I283" s="167"/>
      <c r="J283" s="167"/>
      <c r="K283" s="167"/>
      <c r="L283" s="167"/>
      <c r="M283" s="167"/>
      <c r="N283" s="167"/>
      <c r="O283" s="167"/>
      <c r="P283" s="167"/>
      <c r="Q283" s="167"/>
      <c r="R283" s="167"/>
      <c r="S283" s="167"/>
      <c r="T283" s="167"/>
      <c r="U283" s="167"/>
      <c r="V283" s="167"/>
      <c r="W283" s="167"/>
      <c r="X283" s="167"/>
      <c r="Y283" s="167"/>
      <c r="Z283" s="167"/>
      <c r="AA283" s="167"/>
      <c r="AB283" s="167"/>
      <c r="AC283" s="167"/>
      <c r="AD283" s="167"/>
      <c r="AE283" s="167"/>
      <c r="AF283" s="167"/>
      <c r="AG283" s="167"/>
      <c r="AH283" s="167"/>
      <c r="AI283" s="167"/>
      <c r="AJ283" s="167"/>
      <c r="AK283" s="167"/>
      <c r="AL283" s="167"/>
      <c r="AM283" s="167"/>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row>
    <row r="284" spans="1:60" ht="15.6" thickTop="1" thickBot="1" x14ac:dyDescent="0.35">
      <c r="A284" s="373"/>
      <c r="B284" s="323">
        <f>ROW()</f>
        <v>284</v>
      </c>
      <c r="C284" s="323">
        <f>COUNTIFS(D$6:D284,D284)</f>
        <v>4</v>
      </c>
      <c r="D284" s="49" t="s">
        <v>722</v>
      </c>
      <c r="F284" s="177" t="s">
        <v>65</v>
      </c>
      <c r="G284" s="177" t="s">
        <v>65</v>
      </c>
      <c r="H284" s="177" t="s">
        <v>64</v>
      </c>
      <c r="I284" s="177" t="s">
        <v>65</v>
      </c>
      <c r="J284" s="159" t="s">
        <v>64</v>
      </c>
      <c r="K284" s="160" t="s">
        <v>65</v>
      </c>
      <c r="L284" s="177" t="s">
        <v>65</v>
      </c>
      <c r="M284" s="159" t="s">
        <v>64</v>
      </c>
      <c r="N284" s="160" t="s">
        <v>65</v>
      </c>
      <c r="O284" s="177" t="s">
        <v>65</v>
      </c>
      <c r="P284" s="159" t="s">
        <v>65</v>
      </c>
      <c r="Q284" s="161" t="s">
        <v>65</v>
      </c>
      <c r="R284" s="161" t="s">
        <v>65</v>
      </c>
      <c r="S284" s="159" t="s">
        <v>65</v>
      </c>
      <c r="T284" s="160" t="s">
        <v>65</v>
      </c>
      <c r="U284" s="159" t="s">
        <v>64</v>
      </c>
      <c r="V284" s="160" t="s">
        <v>65</v>
      </c>
      <c r="W284" s="177" t="s">
        <v>64</v>
      </c>
      <c r="X284" s="177" t="s">
        <v>65</v>
      </c>
      <c r="Y284" s="177" t="s">
        <v>65</v>
      </c>
      <c r="Z284" s="177" t="s">
        <v>64</v>
      </c>
      <c r="AA284" s="177" t="s">
        <v>65</v>
      </c>
      <c r="AB284" s="177" t="s">
        <v>65</v>
      </c>
      <c r="AC284" s="177" t="s">
        <v>65</v>
      </c>
      <c r="AD284" s="177" t="s">
        <v>65</v>
      </c>
      <c r="AE284" s="177" t="s">
        <v>64</v>
      </c>
      <c r="AF284" s="177" t="s">
        <v>64</v>
      </c>
      <c r="AG284" s="177" t="s">
        <v>64</v>
      </c>
      <c r="AH284" s="177" t="s">
        <v>64</v>
      </c>
      <c r="AI284" s="177" t="s">
        <v>64</v>
      </c>
      <c r="AJ284" s="177" t="s">
        <v>64</v>
      </c>
      <c r="AK284" s="177" t="s">
        <v>64</v>
      </c>
      <c r="AL284" s="177" t="str">
        <f>AK284</f>
        <v>Yes</v>
      </c>
      <c r="AM284" s="177" t="s">
        <v>64</v>
      </c>
      <c r="AN284" s="177" t="s">
        <v>64</v>
      </c>
      <c r="AO284" s="177" t="s">
        <v>64</v>
      </c>
      <c r="AP284" s="177" t="str">
        <f>AI284</f>
        <v>Yes</v>
      </c>
      <c r="AQ284" s="177" t="s">
        <v>64</v>
      </c>
      <c r="AR284" s="177" t="s">
        <v>64</v>
      </c>
      <c r="AS284" s="177" t="s">
        <v>64</v>
      </c>
      <c r="AT284" s="177" t="s">
        <v>65</v>
      </c>
      <c r="AU284" s="177" t="s">
        <v>64</v>
      </c>
      <c r="AV284" s="177" t="s">
        <v>64</v>
      </c>
      <c r="AW284" s="177" t="s">
        <v>64</v>
      </c>
      <c r="AX284" s="159" t="s">
        <v>65</v>
      </c>
      <c r="AY284" s="160" t="s">
        <v>65</v>
      </c>
      <c r="AZ284" s="177" t="s">
        <v>65</v>
      </c>
      <c r="BA284" s="177" t="s">
        <v>64</v>
      </c>
      <c r="BB284" s="177" t="s">
        <v>65</v>
      </c>
      <c r="BC284" s="159" t="s">
        <v>64</v>
      </c>
      <c r="BD284" s="177" t="s">
        <v>65</v>
      </c>
      <c r="BE284" s="177" t="s">
        <v>64</v>
      </c>
      <c r="BF284" s="177" t="s">
        <v>65</v>
      </c>
      <c r="BG284" s="177" t="s">
        <v>65</v>
      </c>
      <c r="BH284" s="177" t="s">
        <v>64</v>
      </c>
    </row>
    <row r="285" spans="1:60" ht="15.6" thickTop="1" thickBot="1" x14ac:dyDescent="0.35">
      <c r="A285" s="373"/>
      <c r="B285" s="323">
        <f>ROW()</f>
        <v>285</v>
      </c>
      <c r="C285" s="323">
        <f>COUNTIFS(D$6:D285,D285)</f>
        <v>1</v>
      </c>
      <c r="D285" s="49" t="s">
        <v>749</v>
      </c>
      <c r="F285" s="177" t="s">
        <v>65</v>
      </c>
      <c r="G285" s="177" t="s">
        <v>65</v>
      </c>
      <c r="H285" s="177" t="s">
        <v>65</v>
      </c>
      <c r="I285" s="177" t="s">
        <v>65</v>
      </c>
      <c r="J285" s="159" t="s">
        <v>64</v>
      </c>
      <c r="K285" s="160" t="s">
        <v>65</v>
      </c>
      <c r="L285" s="177" t="s">
        <v>65</v>
      </c>
      <c r="M285" s="159" t="s">
        <v>65</v>
      </c>
      <c r="N285" s="160" t="s">
        <v>65</v>
      </c>
      <c r="O285" s="177" t="s">
        <v>65</v>
      </c>
      <c r="P285" s="159" t="s">
        <v>65</v>
      </c>
      <c r="Q285" s="161" t="s">
        <v>65</v>
      </c>
      <c r="R285" s="161" t="s">
        <v>65</v>
      </c>
      <c r="S285" s="159" t="s">
        <v>65</v>
      </c>
      <c r="T285" s="160" t="s">
        <v>65</v>
      </c>
      <c r="U285" s="159" t="s">
        <v>65</v>
      </c>
      <c r="V285" s="160" t="s">
        <v>65</v>
      </c>
      <c r="W285" s="177" t="s">
        <v>64</v>
      </c>
      <c r="X285" s="177" t="s">
        <v>65</v>
      </c>
      <c r="Y285" s="177" t="s">
        <v>65</v>
      </c>
      <c r="Z285" s="177" t="s">
        <v>64</v>
      </c>
      <c r="AA285" s="177" t="s">
        <v>65</v>
      </c>
      <c r="AB285" s="177" t="s">
        <v>65</v>
      </c>
      <c r="AC285" s="177" t="s">
        <v>65</v>
      </c>
      <c r="AD285" s="177" t="s">
        <v>65</v>
      </c>
      <c r="AE285" s="177" t="s">
        <v>65</v>
      </c>
      <c r="AF285" s="177" t="s">
        <v>65</v>
      </c>
      <c r="AG285" s="177" t="s">
        <v>64</v>
      </c>
      <c r="AH285" s="177" t="s">
        <v>64</v>
      </c>
      <c r="AI285" s="177" t="s">
        <v>64</v>
      </c>
      <c r="AJ285" s="177" t="s">
        <v>64</v>
      </c>
      <c r="AK285" s="177" t="s">
        <v>65</v>
      </c>
      <c r="AL285" s="177" t="str">
        <f t="shared" ref="AL285:AL288" si="173">AK285</f>
        <v>No</v>
      </c>
      <c r="AM285" s="177" t="s">
        <v>65</v>
      </c>
      <c r="AN285" s="177" t="s">
        <v>65</v>
      </c>
      <c r="AO285" s="177" t="s">
        <v>64</v>
      </c>
      <c r="AP285" s="177" t="str">
        <f>AI285</f>
        <v>Yes</v>
      </c>
      <c r="AQ285" s="177" t="s">
        <v>65</v>
      </c>
      <c r="AR285" s="177" t="s">
        <v>65</v>
      </c>
      <c r="AS285" s="177" t="s">
        <v>65</v>
      </c>
      <c r="AT285" s="177" t="s">
        <v>65</v>
      </c>
      <c r="AU285" s="177" t="s">
        <v>65</v>
      </c>
      <c r="AV285" s="177" t="s">
        <v>64</v>
      </c>
      <c r="AW285" s="177" t="s">
        <v>65</v>
      </c>
      <c r="AX285" s="159" t="s">
        <v>65</v>
      </c>
      <c r="AY285" s="160" t="s">
        <v>65</v>
      </c>
      <c r="AZ285" s="177" t="s">
        <v>65</v>
      </c>
      <c r="BA285" s="177" t="s">
        <v>64</v>
      </c>
      <c r="BB285" s="177" t="s">
        <v>65</v>
      </c>
      <c r="BC285" s="159" t="s">
        <v>64</v>
      </c>
      <c r="BD285" s="177" t="s">
        <v>65</v>
      </c>
      <c r="BE285" s="177" t="s">
        <v>64</v>
      </c>
      <c r="BF285" s="177" t="s">
        <v>65</v>
      </c>
      <c r="BG285" s="177" t="s">
        <v>65</v>
      </c>
      <c r="BH285" s="177" t="s">
        <v>65</v>
      </c>
    </row>
    <row r="286" spans="1:60" ht="15.6" thickTop="1" thickBot="1" x14ac:dyDescent="0.35">
      <c r="A286" s="373"/>
      <c r="B286" s="323">
        <f>ROW()</f>
        <v>286</v>
      </c>
      <c r="C286" s="323">
        <f>COUNTIFS(D$6:D286,D286)</f>
        <v>1</v>
      </c>
      <c r="D286" s="49" t="s">
        <v>750</v>
      </c>
      <c r="F286" s="177" t="s">
        <v>65</v>
      </c>
      <c r="G286" s="177" t="s">
        <v>65</v>
      </c>
      <c r="H286" s="177" t="s">
        <v>65</v>
      </c>
      <c r="I286" s="177" t="s">
        <v>65</v>
      </c>
      <c r="J286" s="159" t="s">
        <v>64</v>
      </c>
      <c r="K286" s="160" t="s">
        <v>65</v>
      </c>
      <c r="L286" s="177" t="s">
        <v>65</v>
      </c>
      <c r="M286" s="159" t="s">
        <v>65</v>
      </c>
      <c r="N286" s="160" t="s">
        <v>65</v>
      </c>
      <c r="O286" s="177" t="s">
        <v>65</v>
      </c>
      <c r="P286" s="159" t="s">
        <v>65</v>
      </c>
      <c r="Q286" s="161" t="s">
        <v>65</v>
      </c>
      <c r="R286" s="161" t="s">
        <v>65</v>
      </c>
      <c r="S286" s="159" t="s">
        <v>65</v>
      </c>
      <c r="T286" s="160" t="s">
        <v>65</v>
      </c>
      <c r="U286" s="159" t="s">
        <v>65</v>
      </c>
      <c r="V286" s="160" t="s">
        <v>65</v>
      </c>
      <c r="W286" s="177" t="s">
        <v>64</v>
      </c>
      <c r="X286" s="177" t="s">
        <v>65</v>
      </c>
      <c r="Y286" s="177" t="s">
        <v>65</v>
      </c>
      <c r="Z286" s="177" t="s">
        <v>64</v>
      </c>
      <c r="AA286" s="177" t="s">
        <v>65</v>
      </c>
      <c r="AB286" s="177" t="s">
        <v>65</v>
      </c>
      <c r="AC286" s="177" t="s">
        <v>65</v>
      </c>
      <c r="AD286" s="177" t="s">
        <v>65</v>
      </c>
      <c r="AE286" s="177" t="s">
        <v>65</v>
      </c>
      <c r="AF286" s="177" t="s">
        <v>65</v>
      </c>
      <c r="AG286" s="177" t="s">
        <v>65</v>
      </c>
      <c r="AH286" s="177" t="s">
        <v>65</v>
      </c>
      <c r="AI286" s="177" t="s">
        <v>65</v>
      </c>
      <c r="AJ286" s="177" t="s">
        <v>65</v>
      </c>
      <c r="AK286" s="177" t="s">
        <v>65</v>
      </c>
      <c r="AL286" s="177" t="str">
        <f t="shared" si="173"/>
        <v>No</v>
      </c>
      <c r="AM286" s="177" t="s">
        <v>65</v>
      </c>
      <c r="AN286" s="177" t="s">
        <v>65</v>
      </c>
      <c r="AO286" s="177" t="s">
        <v>64</v>
      </c>
      <c r="AP286" s="177" t="str">
        <f>AI286</f>
        <v>No</v>
      </c>
      <c r="AQ286" s="177"/>
      <c r="AR286" s="177" t="s">
        <v>65</v>
      </c>
      <c r="AS286" s="177" t="s">
        <v>65</v>
      </c>
      <c r="AT286" s="177" t="s">
        <v>65</v>
      </c>
      <c r="AU286" s="177" t="s">
        <v>65</v>
      </c>
      <c r="AV286" s="177" t="s">
        <v>65</v>
      </c>
      <c r="AW286" s="177" t="s">
        <v>65</v>
      </c>
      <c r="AX286" s="159" t="s">
        <v>65</v>
      </c>
      <c r="AY286" s="160" t="s">
        <v>65</v>
      </c>
      <c r="AZ286" s="177" t="s">
        <v>65</v>
      </c>
      <c r="BA286" s="177" t="s">
        <v>65</v>
      </c>
      <c r="BB286" s="177" t="s">
        <v>65</v>
      </c>
      <c r="BC286" s="159" t="s">
        <v>65</v>
      </c>
      <c r="BD286" s="177" t="s">
        <v>65</v>
      </c>
      <c r="BE286" s="177" t="s">
        <v>64</v>
      </c>
      <c r="BF286" s="177" t="s">
        <v>65</v>
      </c>
      <c r="BG286" s="177" t="s">
        <v>65</v>
      </c>
      <c r="BH286" s="177" t="s">
        <v>65</v>
      </c>
    </row>
    <row r="287" spans="1:60" ht="15.6" thickTop="1" thickBot="1" x14ac:dyDescent="0.35">
      <c r="A287" s="373"/>
      <c r="B287" s="323">
        <f>ROW()</f>
        <v>287</v>
      </c>
      <c r="C287" s="323">
        <f>COUNTIFS(D$6:D287,D287)</f>
        <v>14</v>
      </c>
      <c r="D287" s="49" t="s">
        <v>16</v>
      </c>
      <c r="F287" s="177" t="s">
        <v>65</v>
      </c>
      <c r="G287" s="177" t="s">
        <v>65</v>
      </c>
      <c r="H287" s="177" t="s">
        <v>65</v>
      </c>
      <c r="I287" s="177" t="s">
        <v>65</v>
      </c>
      <c r="J287" s="159" t="s">
        <v>65</v>
      </c>
      <c r="K287" s="160" t="s">
        <v>65</v>
      </c>
      <c r="L287" s="177" t="s">
        <v>65</v>
      </c>
      <c r="M287" s="159" t="s">
        <v>65</v>
      </c>
      <c r="N287" s="160" t="s">
        <v>65</v>
      </c>
      <c r="O287" s="177" t="s">
        <v>65</v>
      </c>
      <c r="P287" s="159" t="s">
        <v>65</v>
      </c>
      <c r="Q287" s="161" t="s">
        <v>65</v>
      </c>
      <c r="R287" s="161" t="s">
        <v>65</v>
      </c>
      <c r="S287" s="159" t="s">
        <v>65</v>
      </c>
      <c r="T287" s="160" t="s">
        <v>65</v>
      </c>
      <c r="U287" s="159" t="s">
        <v>65</v>
      </c>
      <c r="V287" s="160" t="s">
        <v>65</v>
      </c>
      <c r="W287" s="177" t="s">
        <v>65</v>
      </c>
      <c r="X287" s="177" t="s">
        <v>65</v>
      </c>
      <c r="Y287" s="177" t="s">
        <v>65</v>
      </c>
      <c r="Z287" s="177" t="s">
        <v>65</v>
      </c>
      <c r="AA287" s="177" t="s">
        <v>65</v>
      </c>
      <c r="AB287" s="177" t="s">
        <v>65</v>
      </c>
      <c r="AC287" s="177" t="s">
        <v>65</v>
      </c>
      <c r="AD287" s="177" t="s">
        <v>65</v>
      </c>
      <c r="AE287" s="177" t="s">
        <v>65</v>
      </c>
      <c r="AF287" s="177" t="s">
        <v>65</v>
      </c>
      <c r="AG287" s="177" t="s">
        <v>65</v>
      </c>
      <c r="AH287" s="177" t="s">
        <v>65</v>
      </c>
      <c r="AI287" s="177" t="s">
        <v>65</v>
      </c>
      <c r="AJ287" s="177" t="s">
        <v>65</v>
      </c>
      <c r="AK287" s="177" t="str">
        <f>IF(api_ver=2,"Yes","No")</f>
        <v>No</v>
      </c>
      <c r="AL287" s="177" t="str">
        <f t="shared" si="173"/>
        <v>No</v>
      </c>
      <c r="AM287" s="177" t="s">
        <v>65</v>
      </c>
      <c r="AN287" s="177" t="s">
        <v>65</v>
      </c>
      <c r="AO287" s="177" t="s">
        <v>64</v>
      </c>
      <c r="AP287" s="177" t="str">
        <f>AI287</f>
        <v>No</v>
      </c>
      <c r="AQ287" s="177"/>
      <c r="AR287" s="177" t="s">
        <v>65</v>
      </c>
      <c r="AS287" s="177" t="s">
        <v>65</v>
      </c>
      <c r="AT287" s="177" t="s">
        <v>65</v>
      </c>
      <c r="AU287" s="177" t="s">
        <v>65</v>
      </c>
      <c r="AV287" s="177" t="s">
        <v>65</v>
      </c>
      <c r="AW287" s="177" t="s">
        <v>65</v>
      </c>
      <c r="AX287" s="159" t="s">
        <v>65</v>
      </c>
      <c r="AY287" s="160" t="s">
        <v>65</v>
      </c>
      <c r="AZ287" s="177" t="s">
        <v>65</v>
      </c>
      <c r="BA287" s="177" t="s">
        <v>65</v>
      </c>
      <c r="BB287" s="177" t="s">
        <v>65</v>
      </c>
      <c r="BC287" s="159" t="s">
        <v>64</v>
      </c>
      <c r="BD287" s="177" t="s">
        <v>65</v>
      </c>
      <c r="BE287" s="177" t="s">
        <v>65</v>
      </c>
      <c r="BF287" s="177" t="s">
        <v>65</v>
      </c>
      <c r="BG287" s="177" t="s">
        <v>65</v>
      </c>
      <c r="BH287" s="177" t="s">
        <v>65</v>
      </c>
    </row>
    <row r="288" spans="1:60" ht="15.6" thickTop="1" thickBot="1" x14ac:dyDescent="0.35">
      <c r="A288" s="373"/>
      <c r="B288" s="323">
        <f>ROW()</f>
        <v>288</v>
      </c>
      <c r="C288" s="323">
        <f>COUNTIFS(D$6:D288,D288)</f>
        <v>1</v>
      </c>
      <c r="D288" s="49" t="s">
        <v>751</v>
      </c>
      <c r="F288" s="177" t="s">
        <v>65</v>
      </c>
      <c r="G288" s="177" t="s">
        <v>65</v>
      </c>
      <c r="H288" s="177" t="s">
        <v>65</v>
      </c>
      <c r="I288" s="177" t="s">
        <v>65</v>
      </c>
      <c r="J288" s="159" t="s">
        <v>64</v>
      </c>
      <c r="K288" s="160" t="s">
        <v>65</v>
      </c>
      <c r="L288" s="177" t="s">
        <v>65</v>
      </c>
      <c r="M288" s="159" t="s">
        <v>64</v>
      </c>
      <c r="N288" s="160" t="s">
        <v>65</v>
      </c>
      <c r="O288" s="177" t="s">
        <v>65</v>
      </c>
      <c r="P288" s="159" t="s">
        <v>65</v>
      </c>
      <c r="Q288" s="161" t="s">
        <v>65</v>
      </c>
      <c r="R288" s="161" t="s">
        <v>65</v>
      </c>
      <c r="S288" s="159" t="s">
        <v>65</v>
      </c>
      <c r="T288" s="160" t="s">
        <v>65</v>
      </c>
      <c r="U288" s="159" t="s">
        <v>64</v>
      </c>
      <c r="V288" s="160" t="s">
        <v>65</v>
      </c>
      <c r="W288" s="177" t="s">
        <v>64</v>
      </c>
      <c r="X288" s="177" t="s">
        <v>65</v>
      </c>
      <c r="Y288" s="177" t="s">
        <v>65</v>
      </c>
      <c r="Z288" s="177" t="s">
        <v>65</v>
      </c>
      <c r="AA288" s="177" t="s">
        <v>65</v>
      </c>
      <c r="AB288" s="177" t="s">
        <v>65</v>
      </c>
      <c r="AC288" s="177" t="s">
        <v>65</v>
      </c>
      <c r="AD288" s="177" t="s">
        <v>65</v>
      </c>
      <c r="AE288" s="177" t="s">
        <v>65</v>
      </c>
      <c r="AF288" s="177" t="s">
        <v>64</v>
      </c>
      <c r="AG288" s="177" t="s">
        <v>65</v>
      </c>
      <c r="AH288" s="177" t="s">
        <v>65</v>
      </c>
      <c r="AI288" s="177" t="s">
        <v>65</v>
      </c>
      <c r="AJ288" s="177" t="s">
        <v>65</v>
      </c>
      <c r="AK288" s="177" t="s">
        <v>65</v>
      </c>
      <c r="AL288" s="177" t="str">
        <f t="shared" si="173"/>
        <v>No</v>
      </c>
      <c r="AM288" s="177" t="s">
        <v>65</v>
      </c>
      <c r="AN288" s="177" t="s">
        <v>65</v>
      </c>
      <c r="AO288" s="177" t="s">
        <v>65</v>
      </c>
      <c r="AP288" s="177" t="str">
        <f>AI288</f>
        <v>No</v>
      </c>
      <c r="AQ288" s="177" t="s">
        <v>65</v>
      </c>
      <c r="AR288" s="177" t="s">
        <v>65</v>
      </c>
      <c r="AS288" s="177" t="s">
        <v>65</v>
      </c>
      <c r="AT288" s="177" t="s">
        <v>65</v>
      </c>
      <c r="AU288" s="177" t="s">
        <v>65</v>
      </c>
      <c r="AV288" s="177" t="s">
        <v>65</v>
      </c>
      <c r="AW288" s="177" t="s">
        <v>65</v>
      </c>
      <c r="AX288" s="159" t="s">
        <v>65</v>
      </c>
      <c r="AY288" s="160" t="s">
        <v>65</v>
      </c>
      <c r="AZ288" s="177" t="s">
        <v>65</v>
      </c>
      <c r="BA288" s="177" t="s">
        <v>65</v>
      </c>
      <c r="BB288" s="177" t="s">
        <v>65</v>
      </c>
      <c r="BC288" s="159" t="s">
        <v>64</v>
      </c>
      <c r="BD288" s="177" t="s">
        <v>65</v>
      </c>
      <c r="BE288" s="177" t="s">
        <v>65</v>
      </c>
      <c r="BF288" s="177" t="s">
        <v>65</v>
      </c>
      <c r="BG288" s="177" t="s">
        <v>65</v>
      </c>
      <c r="BH288" s="177" t="s">
        <v>65</v>
      </c>
    </row>
    <row r="289" spans="1:60" ht="15" thickTop="1" x14ac:dyDescent="0.3">
      <c r="A289" s="373"/>
      <c r="B289" s="323">
        <f>ROW()</f>
        <v>289</v>
      </c>
      <c r="C289" s="323">
        <f>COUNTIFS(D$6:D289,D289)</f>
        <v>25</v>
      </c>
      <c r="D289" s="12" t="s">
        <v>667</v>
      </c>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c r="AG289" s="167"/>
      <c r="AH289" s="167"/>
      <c r="AI289" s="167"/>
      <c r="AJ289" s="167"/>
      <c r="AK289" s="167"/>
      <c r="AL289" s="167"/>
      <c r="AM289" s="167"/>
      <c r="AN289" s="167"/>
      <c r="AO289" s="167"/>
      <c r="AP289" s="167"/>
      <c r="AQ289" s="167"/>
      <c r="AR289" s="167"/>
      <c r="AS289" s="167"/>
      <c r="AT289" s="167"/>
      <c r="AU289" s="167"/>
      <c r="AV289" s="167"/>
      <c r="AW289" s="167"/>
      <c r="AX289" s="167"/>
      <c r="AY289" s="167"/>
      <c r="AZ289" s="167"/>
      <c r="BA289" s="167"/>
      <c r="BB289" s="167"/>
      <c r="BC289" s="167"/>
      <c r="BD289" s="167"/>
      <c r="BE289" s="167"/>
      <c r="BF289" s="167"/>
      <c r="BG289" s="167"/>
      <c r="BH289" s="167"/>
    </row>
    <row r="290" spans="1:60" ht="15" thickBot="1" x14ac:dyDescent="0.35">
      <c r="A290" s="373"/>
      <c r="B290" s="323">
        <f>ROW()</f>
        <v>290</v>
      </c>
      <c r="C290" s="323">
        <f>COUNTIFS(D$6:D290,D290)</f>
        <v>1</v>
      </c>
      <c r="D290" s="58" t="s">
        <v>752</v>
      </c>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row>
    <row r="291" spans="1:60" ht="15.6" thickTop="1" thickBot="1" x14ac:dyDescent="0.35">
      <c r="A291" s="373"/>
      <c r="B291" s="323">
        <f>ROW()</f>
        <v>291</v>
      </c>
      <c r="C291" s="323">
        <f>COUNTIFS(D$6:D291,D291)</f>
        <v>1</v>
      </c>
      <c r="D291" s="49" t="s">
        <v>753</v>
      </c>
      <c r="F291" s="177" t="s">
        <v>64</v>
      </c>
      <c r="G291" s="177" t="s">
        <v>64</v>
      </c>
      <c r="H291" s="177" t="s">
        <v>65</v>
      </c>
      <c r="I291" s="177" t="s">
        <v>64</v>
      </c>
      <c r="J291" s="159" t="s">
        <v>64</v>
      </c>
      <c r="K291" s="160" t="s">
        <v>64</v>
      </c>
      <c r="L291" s="177" t="s">
        <v>65</v>
      </c>
      <c r="M291" s="159" t="s">
        <v>64</v>
      </c>
      <c r="N291" s="160" t="s">
        <v>65</v>
      </c>
      <c r="O291" s="177" t="s">
        <v>64</v>
      </c>
      <c r="P291" s="159" t="s">
        <v>64</v>
      </c>
      <c r="Q291" s="161" t="s">
        <v>64</v>
      </c>
      <c r="R291" s="161" t="s">
        <v>64</v>
      </c>
      <c r="S291" s="159" t="s">
        <v>64</v>
      </c>
      <c r="T291" s="160" t="s">
        <v>65</v>
      </c>
      <c r="U291" s="159" t="s">
        <v>64</v>
      </c>
      <c r="V291" s="160" t="s">
        <v>65</v>
      </c>
      <c r="W291" s="177" t="s">
        <v>64</v>
      </c>
      <c r="X291" s="177" t="s">
        <v>65</v>
      </c>
      <c r="Y291" s="177" t="s">
        <v>64</v>
      </c>
      <c r="Z291" s="177" t="s">
        <v>64</v>
      </c>
      <c r="AA291" s="177" t="s">
        <v>64</v>
      </c>
      <c r="AB291" s="177" t="s">
        <v>65</v>
      </c>
      <c r="AC291" s="177" t="s">
        <v>65</v>
      </c>
      <c r="AD291" s="177" t="s">
        <v>64</v>
      </c>
      <c r="AE291" s="177" t="s">
        <v>64</v>
      </c>
      <c r="AF291" s="177" t="s">
        <v>65</v>
      </c>
      <c r="AG291" s="177" t="s">
        <v>65</v>
      </c>
      <c r="AH291" s="177" t="s">
        <v>64</v>
      </c>
      <c r="AI291" s="177" t="s">
        <v>64</v>
      </c>
      <c r="AJ291" s="177" t="s">
        <v>64</v>
      </c>
      <c r="AK291" s="177" t="s">
        <v>64</v>
      </c>
      <c r="AL291" s="177" t="str">
        <f>AK291</f>
        <v>Yes</v>
      </c>
      <c r="AM291" s="177" t="s">
        <v>64</v>
      </c>
      <c r="AN291" s="177" t="s">
        <v>65</v>
      </c>
      <c r="AO291" s="177" t="s">
        <v>64</v>
      </c>
      <c r="AP291" s="177" t="str">
        <f>AI291</f>
        <v>Yes</v>
      </c>
      <c r="AQ291" s="177" t="s">
        <v>65</v>
      </c>
      <c r="AR291" s="177" t="s">
        <v>64</v>
      </c>
      <c r="AS291" s="177" t="s">
        <v>64</v>
      </c>
      <c r="AT291" s="177" t="s">
        <v>64</v>
      </c>
      <c r="AU291" s="177" t="s">
        <v>64</v>
      </c>
      <c r="AV291" s="177" t="s">
        <v>65</v>
      </c>
      <c r="AW291" s="177" t="s">
        <v>65</v>
      </c>
      <c r="AX291" s="159" t="s">
        <v>65</v>
      </c>
      <c r="AY291" s="160" t="s">
        <v>65</v>
      </c>
      <c r="AZ291" s="177" t="s">
        <v>65</v>
      </c>
      <c r="BA291" s="177" t="s">
        <v>65</v>
      </c>
      <c r="BB291" s="177" t="s">
        <v>65</v>
      </c>
      <c r="BC291" s="159" t="s">
        <v>64</v>
      </c>
      <c r="BD291" s="177" t="s">
        <v>65</v>
      </c>
      <c r="BE291" s="177" t="s">
        <v>65</v>
      </c>
      <c r="BF291" s="177" t="s">
        <v>64</v>
      </c>
      <c r="BG291" s="177" t="s">
        <v>65</v>
      </c>
      <c r="BH291" s="177" t="s">
        <v>65</v>
      </c>
    </row>
    <row r="292" spans="1:60" ht="15.6" thickTop="1" thickBot="1" x14ac:dyDescent="0.35">
      <c r="A292" s="373"/>
      <c r="B292" s="323">
        <f>ROW()</f>
        <v>292</v>
      </c>
      <c r="C292" s="323">
        <f>COUNTIFS(D$6:D292,D292)</f>
        <v>1</v>
      </c>
      <c r="D292" s="49" t="s">
        <v>754</v>
      </c>
      <c r="F292" s="177" t="s">
        <v>64</v>
      </c>
      <c r="G292" s="177" t="s">
        <v>64</v>
      </c>
      <c r="H292" s="177" t="s">
        <v>64</v>
      </c>
      <c r="I292" s="177" t="s">
        <v>64</v>
      </c>
      <c r="J292" s="159" t="s">
        <v>64</v>
      </c>
      <c r="K292" s="160" t="s">
        <v>64</v>
      </c>
      <c r="L292" s="177" t="s">
        <v>64</v>
      </c>
      <c r="M292" s="159" t="s">
        <v>64</v>
      </c>
      <c r="N292" s="160" t="s">
        <v>65</v>
      </c>
      <c r="O292" s="177" t="s">
        <v>64</v>
      </c>
      <c r="P292" s="159" t="s">
        <v>64</v>
      </c>
      <c r="Q292" s="161" t="s">
        <v>64</v>
      </c>
      <c r="R292" s="161" t="s">
        <v>64</v>
      </c>
      <c r="S292" s="159" t="s">
        <v>64</v>
      </c>
      <c r="T292" s="160" t="s">
        <v>64</v>
      </c>
      <c r="U292" s="159" t="s">
        <v>64</v>
      </c>
      <c r="V292" s="160" t="s">
        <v>64</v>
      </c>
      <c r="W292" s="177" t="s">
        <v>64</v>
      </c>
      <c r="X292" s="177" t="s">
        <v>65</v>
      </c>
      <c r="Y292" s="177" t="s">
        <v>64</v>
      </c>
      <c r="Z292" s="177" t="s">
        <v>64</v>
      </c>
      <c r="AA292" s="177" t="s">
        <v>64</v>
      </c>
      <c r="AB292" s="177" t="s">
        <v>64</v>
      </c>
      <c r="AC292" s="177" t="s">
        <v>64</v>
      </c>
      <c r="AD292" s="177" t="s">
        <v>64</v>
      </c>
      <c r="AE292" s="177" t="s">
        <v>64</v>
      </c>
      <c r="AF292" s="177" t="s">
        <v>64</v>
      </c>
      <c r="AG292" s="177" t="s">
        <v>64</v>
      </c>
      <c r="AH292" s="177" t="s">
        <v>64</v>
      </c>
      <c r="AI292" s="177" t="s">
        <v>64</v>
      </c>
      <c r="AJ292" s="177" t="s">
        <v>64</v>
      </c>
      <c r="AK292" s="177" t="s">
        <v>64</v>
      </c>
      <c r="AL292" s="177" t="str">
        <f>AK292</f>
        <v>Yes</v>
      </c>
      <c r="AM292" s="177" t="s">
        <v>64</v>
      </c>
      <c r="AN292" s="177" t="s">
        <v>64</v>
      </c>
      <c r="AO292" s="177" t="s">
        <v>64</v>
      </c>
      <c r="AP292" s="177" t="str">
        <f>AI292</f>
        <v>Yes</v>
      </c>
      <c r="AQ292" s="177" t="s">
        <v>64</v>
      </c>
      <c r="AR292" s="177" t="s">
        <v>64</v>
      </c>
      <c r="AS292" s="177" t="s">
        <v>64</v>
      </c>
      <c r="AT292" s="177" t="s">
        <v>64</v>
      </c>
      <c r="AU292" s="177" t="s">
        <v>64</v>
      </c>
      <c r="AV292" s="177" t="s">
        <v>64</v>
      </c>
      <c r="AW292" s="177" t="s">
        <v>65</v>
      </c>
      <c r="AX292" s="159" t="s">
        <v>65</v>
      </c>
      <c r="AY292" s="160" t="s">
        <v>65</v>
      </c>
      <c r="AZ292" s="177" t="s">
        <v>65</v>
      </c>
      <c r="BA292" s="177" t="s">
        <v>64</v>
      </c>
      <c r="BB292" s="177" t="s">
        <v>64</v>
      </c>
      <c r="BC292" s="159" t="s">
        <v>64</v>
      </c>
      <c r="BD292" s="177" t="s">
        <v>64</v>
      </c>
      <c r="BE292" s="177" t="s">
        <v>64</v>
      </c>
      <c r="BF292" s="177" t="s">
        <v>64</v>
      </c>
      <c r="BG292" s="177" t="s">
        <v>64</v>
      </c>
      <c r="BH292" s="177" t="s">
        <v>64</v>
      </c>
    </row>
    <row r="293" spans="1:60" ht="15" thickTop="1" x14ac:dyDescent="0.3">
      <c r="A293" s="373"/>
      <c r="B293" s="323">
        <f>ROW()</f>
        <v>293</v>
      </c>
      <c r="C293" s="323">
        <f>COUNTIFS(D$6:D293,D293)</f>
        <v>26</v>
      </c>
      <c r="D293" s="12" t="s">
        <v>667</v>
      </c>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c r="AG293" s="167"/>
      <c r="AH293" s="167"/>
      <c r="AI293" s="167"/>
      <c r="AJ293" s="167"/>
      <c r="AK293" s="167"/>
      <c r="AL293" s="167"/>
      <c r="AM293" s="167"/>
      <c r="AN293" s="167"/>
      <c r="AO293" s="167"/>
      <c r="AP293" s="167"/>
      <c r="AQ293" s="167"/>
      <c r="AR293" s="167"/>
      <c r="AS293" s="167"/>
      <c r="AT293" s="167"/>
      <c r="AU293" s="167"/>
      <c r="AV293" s="167"/>
      <c r="AW293" s="167"/>
      <c r="AX293" s="167"/>
      <c r="AY293" s="167"/>
      <c r="AZ293" s="167"/>
      <c r="BA293" s="167"/>
      <c r="BB293" s="167"/>
      <c r="BC293" s="167"/>
      <c r="BD293" s="167"/>
      <c r="BE293" s="167"/>
      <c r="BF293" s="167"/>
      <c r="BG293" s="167"/>
      <c r="BH293" s="167"/>
    </row>
    <row r="294" spans="1:60" ht="18.75" customHeight="1" x14ac:dyDescent="0.3">
      <c r="A294" s="373" t="s">
        <v>9</v>
      </c>
      <c r="B294" s="323">
        <f>ROW()</f>
        <v>294</v>
      </c>
      <c r="C294" s="323">
        <f>COUNTIFS(D$6:D294,D294)</f>
        <v>1</v>
      </c>
      <c r="D294" s="51" t="s">
        <v>9</v>
      </c>
      <c r="F294" s="167"/>
      <c r="G294" s="167"/>
      <c r="H294" s="167"/>
      <c r="I294" s="167"/>
      <c r="J294" s="167"/>
      <c r="K294" s="167"/>
      <c r="L294" s="167"/>
      <c r="M294" s="374"/>
      <c r="N294" s="374"/>
      <c r="O294" s="167"/>
      <c r="P294" s="167"/>
      <c r="Q294" s="167"/>
      <c r="R294" s="167"/>
      <c r="S294" s="374"/>
      <c r="T294" s="374"/>
      <c r="U294" s="374"/>
      <c r="V294" s="374"/>
      <c r="W294" s="167"/>
      <c r="X294" s="167"/>
      <c r="Y294" s="167"/>
      <c r="Z294" s="167"/>
      <c r="AA294" s="167"/>
      <c r="AB294" s="167"/>
      <c r="AC294" s="167"/>
      <c r="AD294" s="167"/>
      <c r="AE294" s="167"/>
      <c r="AF294" s="167"/>
      <c r="AG294" s="167"/>
      <c r="AH294" s="167"/>
      <c r="AI294" s="167"/>
      <c r="AJ294" s="167"/>
      <c r="AK294" s="167"/>
      <c r="AL294" s="167"/>
      <c r="AM294" s="167"/>
      <c r="AN294" s="167"/>
      <c r="AO294" s="167"/>
      <c r="AP294" s="167"/>
      <c r="AQ294" s="167"/>
      <c r="AR294" s="167"/>
      <c r="AS294" s="167"/>
      <c r="AT294" s="167"/>
      <c r="AU294" s="167"/>
      <c r="AV294" s="167"/>
      <c r="AW294" s="167"/>
      <c r="AX294" s="374" t="str">
        <f>AX$3</f>
        <v>Limited</v>
      </c>
      <c r="AY294" s="374" t="str">
        <f>AY$3</f>
        <v>Non Limited</v>
      </c>
      <c r="AZ294" s="167"/>
      <c r="BA294" s="167"/>
      <c r="BB294" s="167"/>
      <c r="BC294" s="374"/>
      <c r="BD294" s="167"/>
      <c r="BE294" s="167"/>
      <c r="BF294" s="167"/>
      <c r="BG294" s="167"/>
      <c r="BH294" s="167"/>
    </row>
    <row r="295" spans="1:60" ht="15" thickBot="1" x14ac:dyDescent="0.35">
      <c r="A295" s="373"/>
      <c r="B295" s="323">
        <f>ROW()</f>
        <v>295</v>
      </c>
      <c r="C295" s="323">
        <f>COUNTIFS(D$6:D295,D295)</f>
        <v>1</v>
      </c>
      <c r="D295" s="58" t="s">
        <v>755</v>
      </c>
      <c r="F295" s="167"/>
      <c r="G295" s="167"/>
      <c r="H295" s="167"/>
      <c r="I295" s="167"/>
      <c r="J295" s="167"/>
      <c r="K295" s="167"/>
      <c r="L295" s="167"/>
      <c r="M295" s="375"/>
      <c r="N295" s="375"/>
      <c r="O295" s="167"/>
      <c r="P295" s="167"/>
      <c r="Q295" s="167"/>
      <c r="R295" s="167"/>
      <c r="S295" s="375"/>
      <c r="T295" s="375"/>
      <c r="U295" s="375"/>
      <c r="V295" s="375"/>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7"/>
      <c r="AR295" s="167"/>
      <c r="AS295" s="167"/>
      <c r="AT295" s="167"/>
      <c r="AU295" s="167"/>
      <c r="AV295" s="167"/>
      <c r="AW295" s="167"/>
      <c r="AX295" s="375"/>
      <c r="AY295" s="375"/>
      <c r="AZ295" s="167"/>
      <c r="BA295" s="167"/>
      <c r="BB295" s="167"/>
      <c r="BC295" s="375"/>
      <c r="BD295" s="167"/>
      <c r="BE295" s="167"/>
      <c r="BF295" s="167"/>
      <c r="BG295" s="167"/>
      <c r="BH295" s="167"/>
    </row>
    <row r="296" spans="1:60" ht="15.6" thickTop="1" thickBot="1" x14ac:dyDescent="0.35">
      <c r="A296" s="373"/>
      <c r="B296" s="323">
        <f>ROW()</f>
        <v>296</v>
      </c>
      <c r="C296" s="323">
        <f>COUNTIFS(D$6:D296,D296)</f>
        <v>1</v>
      </c>
      <c r="D296" s="62" t="s">
        <v>756</v>
      </c>
      <c r="F296" s="177" t="s">
        <v>64</v>
      </c>
      <c r="G296" s="177" t="s">
        <v>64</v>
      </c>
      <c r="H296" s="177" t="s">
        <v>64</v>
      </c>
      <c r="I296" s="177" t="s">
        <v>64</v>
      </c>
      <c r="J296" s="159" t="s">
        <v>64</v>
      </c>
      <c r="K296" s="160" t="s">
        <v>65</v>
      </c>
      <c r="L296" s="177" t="s">
        <v>64</v>
      </c>
      <c r="M296" s="159" t="s">
        <v>64</v>
      </c>
      <c r="N296" s="160" t="s">
        <v>65</v>
      </c>
      <c r="O296" s="177" t="s">
        <v>64</v>
      </c>
      <c r="P296" s="159" t="s">
        <v>64</v>
      </c>
      <c r="Q296" s="161" t="s">
        <v>64</v>
      </c>
      <c r="R296" s="161" t="s">
        <v>64</v>
      </c>
      <c r="S296" s="159" t="s">
        <v>64</v>
      </c>
      <c r="T296" s="160" t="s">
        <v>65</v>
      </c>
      <c r="U296" s="159" t="s">
        <v>64</v>
      </c>
      <c r="V296" s="160" t="s">
        <v>65</v>
      </c>
      <c r="W296" s="206" t="s">
        <v>669</v>
      </c>
      <c r="X296" s="177" t="s">
        <v>64</v>
      </c>
      <c r="Y296" s="177" t="s">
        <v>64</v>
      </c>
      <c r="Z296" s="177" t="s">
        <v>64</v>
      </c>
      <c r="AA296" s="177" t="s">
        <v>64</v>
      </c>
      <c r="AB296" s="177" t="s">
        <v>65</v>
      </c>
      <c r="AC296" s="177" t="s">
        <v>65</v>
      </c>
      <c r="AD296" s="206" t="s">
        <v>669</v>
      </c>
      <c r="AE296" s="177" t="s">
        <v>64</v>
      </c>
      <c r="AF296" s="177" t="s">
        <v>64</v>
      </c>
      <c r="AG296" s="177" t="s">
        <v>64</v>
      </c>
      <c r="AH296" s="177" t="s">
        <v>64</v>
      </c>
      <c r="AI296" s="206" t="s">
        <v>64</v>
      </c>
      <c r="AJ296" s="177" t="s">
        <v>64</v>
      </c>
      <c r="AK296" s="177" t="s">
        <v>64</v>
      </c>
      <c r="AL296" s="177" t="str">
        <f>AK296</f>
        <v>Yes</v>
      </c>
      <c r="AM296" s="177" t="s">
        <v>64</v>
      </c>
      <c r="AN296" s="177" t="s">
        <v>64</v>
      </c>
      <c r="AO296" s="177" t="s">
        <v>64</v>
      </c>
      <c r="AP296" s="206" t="s">
        <v>669</v>
      </c>
      <c r="AQ296" s="177" t="s">
        <v>64</v>
      </c>
      <c r="AR296" s="177" t="s">
        <v>64</v>
      </c>
      <c r="AS296" s="177" t="s">
        <v>64</v>
      </c>
      <c r="AT296" s="177" t="s">
        <v>64</v>
      </c>
      <c r="AU296" s="177" t="s">
        <v>64</v>
      </c>
      <c r="AV296" s="177" t="s">
        <v>64</v>
      </c>
      <c r="AW296" s="177" t="s">
        <v>64</v>
      </c>
      <c r="AX296" s="159" t="s">
        <v>110</v>
      </c>
      <c r="AY296" s="160" t="s">
        <v>65</v>
      </c>
      <c r="AZ296" s="177" t="s">
        <v>65</v>
      </c>
      <c r="BA296" s="177" t="str">
        <f>AW296</f>
        <v>Yes</v>
      </c>
      <c r="BB296" s="177" t="str">
        <f>AW296</f>
        <v>Yes</v>
      </c>
      <c r="BC296" s="159" t="s">
        <v>65</v>
      </c>
      <c r="BD296" s="177" t="s">
        <v>64</v>
      </c>
      <c r="BE296" s="177" t="s">
        <v>64</v>
      </c>
      <c r="BF296" s="177" t="s">
        <v>64</v>
      </c>
      <c r="BG296" s="177" t="s">
        <v>65</v>
      </c>
      <c r="BH296" s="177" t="s">
        <v>64</v>
      </c>
    </row>
    <row r="297" spans="1:60" ht="15.6" thickTop="1" thickBot="1" x14ac:dyDescent="0.35">
      <c r="A297" s="373"/>
      <c r="B297" s="323">
        <f>ROW()</f>
        <v>297</v>
      </c>
      <c r="C297" s="323">
        <f>COUNTIFS(D$6:D297,D297)</f>
        <v>1</v>
      </c>
      <c r="D297" s="62" t="s">
        <v>757</v>
      </c>
      <c r="F297" s="177" t="s">
        <v>64</v>
      </c>
      <c r="G297" s="177" t="s">
        <v>64</v>
      </c>
      <c r="H297" s="177" t="s">
        <v>64</v>
      </c>
      <c r="I297" s="177" t="s">
        <v>64</v>
      </c>
      <c r="J297" s="159" t="s">
        <v>64</v>
      </c>
      <c r="K297" s="160" t="s">
        <v>65</v>
      </c>
      <c r="L297" s="177" t="s">
        <v>64</v>
      </c>
      <c r="M297" s="159" t="s">
        <v>64</v>
      </c>
      <c r="N297" s="160" t="s">
        <v>65</v>
      </c>
      <c r="O297" s="177" t="s">
        <v>64</v>
      </c>
      <c r="P297" s="159" t="s">
        <v>64</v>
      </c>
      <c r="Q297" s="161" t="s">
        <v>64</v>
      </c>
      <c r="R297" s="161" t="s">
        <v>64</v>
      </c>
      <c r="S297" s="159" t="s">
        <v>64</v>
      </c>
      <c r="T297" s="160" t="s">
        <v>65</v>
      </c>
      <c r="U297" s="159" t="s">
        <v>64</v>
      </c>
      <c r="V297" s="160" t="s">
        <v>65</v>
      </c>
      <c r="W297" s="177" t="s">
        <v>65</v>
      </c>
      <c r="X297" s="177" t="s">
        <v>64</v>
      </c>
      <c r="Y297" s="177" t="s">
        <v>64</v>
      </c>
      <c r="Z297" s="177" t="s">
        <v>64</v>
      </c>
      <c r="AA297" s="177" t="s">
        <v>64</v>
      </c>
      <c r="AB297" s="177" t="s">
        <v>65</v>
      </c>
      <c r="AC297" s="177" t="s">
        <v>65</v>
      </c>
      <c r="AD297" s="177" t="s">
        <v>64</v>
      </c>
      <c r="AE297" s="177" t="s">
        <v>64</v>
      </c>
      <c r="AF297" s="177" t="s">
        <v>64</v>
      </c>
      <c r="AG297" s="177" t="s">
        <v>64</v>
      </c>
      <c r="AH297" s="177" t="s">
        <v>64</v>
      </c>
      <c r="AI297" s="177" t="s">
        <v>64</v>
      </c>
      <c r="AJ297" s="177" t="s">
        <v>64</v>
      </c>
      <c r="AK297" s="177" t="s">
        <v>65</v>
      </c>
      <c r="AL297" s="177" t="str">
        <f>AK297</f>
        <v>No</v>
      </c>
      <c r="AM297" s="177" t="s">
        <v>64</v>
      </c>
      <c r="AN297" s="177" t="s">
        <v>65</v>
      </c>
      <c r="AO297" s="177" t="s">
        <v>64</v>
      </c>
      <c r="AP297" s="177" t="str">
        <f>AI297</f>
        <v>Yes</v>
      </c>
      <c r="AQ297" s="177" t="s">
        <v>65</v>
      </c>
      <c r="AR297" s="177" t="s">
        <v>64</v>
      </c>
      <c r="AS297" s="177" t="s">
        <v>64</v>
      </c>
      <c r="AT297" s="177" t="s">
        <v>65</v>
      </c>
      <c r="AU297" s="177" t="s">
        <v>64</v>
      </c>
      <c r="AV297" s="177" t="s">
        <v>64</v>
      </c>
      <c r="AW297" s="177" t="s">
        <v>64</v>
      </c>
      <c r="AX297" s="159" t="s">
        <v>110</v>
      </c>
      <c r="AY297" s="160" t="s">
        <v>65</v>
      </c>
      <c r="AZ297" s="177" t="s">
        <v>65</v>
      </c>
      <c r="BA297" s="177" t="str">
        <f>AW297</f>
        <v>Yes</v>
      </c>
      <c r="BB297" s="177" t="str">
        <f>AW297</f>
        <v>Yes</v>
      </c>
      <c r="BC297" s="159" t="s">
        <v>65</v>
      </c>
      <c r="BD297" s="177" t="s">
        <v>64</v>
      </c>
      <c r="BE297" s="177" t="s">
        <v>64</v>
      </c>
      <c r="BF297" s="177" t="s">
        <v>64</v>
      </c>
      <c r="BG297" s="177" t="s">
        <v>65</v>
      </c>
      <c r="BH297" s="177" t="s">
        <v>64</v>
      </c>
    </row>
    <row r="298" spans="1:60" ht="15.6" thickTop="1" thickBot="1" x14ac:dyDescent="0.35">
      <c r="A298" s="373"/>
      <c r="B298" s="323">
        <f>ROW()</f>
        <v>298</v>
      </c>
      <c r="C298" s="323">
        <f>COUNTIFS(D$6:D298,D298)</f>
        <v>2</v>
      </c>
      <c r="D298" s="62" t="s">
        <v>758</v>
      </c>
      <c r="F298" s="177" t="s">
        <v>64</v>
      </c>
      <c r="G298" s="177" t="s">
        <v>64</v>
      </c>
      <c r="H298" s="177" t="s">
        <v>64</v>
      </c>
      <c r="I298" s="177" t="s">
        <v>64</v>
      </c>
      <c r="J298" s="159" t="s">
        <v>64</v>
      </c>
      <c r="K298" s="160" t="s">
        <v>65</v>
      </c>
      <c r="L298" s="177" t="s">
        <v>64</v>
      </c>
      <c r="M298" s="159" t="s">
        <v>64</v>
      </c>
      <c r="N298" s="160" t="s">
        <v>65</v>
      </c>
      <c r="O298" s="177" t="s">
        <v>64</v>
      </c>
      <c r="P298" s="159" t="s">
        <v>64</v>
      </c>
      <c r="Q298" s="161" t="s">
        <v>64</v>
      </c>
      <c r="R298" s="161" t="s">
        <v>64</v>
      </c>
      <c r="S298" s="159" t="s">
        <v>64</v>
      </c>
      <c r="T298" s="160" t="s">
        <v>65</v>
      </c>
      <c r="U298" s="159" t="s">
        <v>64</v>
      </c>
      <c r="V298" s="160" t="s">
        <v>65</v>
      </c>
      <c r="W298" s="177" t="s">
        <v>64</v>
      </c>
      <c r="X298" s="177" t="s">
        <v>64</v>
      </c>
      <c r="Y298" s="177" t="s">
        <v>64</v>
      </c>
      <c r="Z298" s="177" t="s">
        <v>64</v>
      </c>
      <c r="AA298" s="177" t="s">
        <v>64</v>
      </c>
      <c r="AB298" s="177" t="s">
        <v>65</v>
      </c>
      <c r="AC298" s="177" t="s">
        <v>65</v>
      </c>
      <c r="AD298" s="177" t="s">
        <v>64</v>
      </c>
      <c r="AE298" s="177" t="s">
        <v>64</v>
      </c>
      <c r="AF298" s="177" t="s">
        <v>64</v>
      </c>
      <c r="AG298" s="177" t="s">
        <v>64</v>
      </c>
      <c r="AH298" s="177" t="s">
        <v>64</v>
      </c>
      <c r="AI298" s="177" t="s">
        <v>64</v>
      </c>
      <c r="AJ298" s="177" t="s">
        <v>64</v>
      </c>
      <c r="AK298" s="177" t="s">
        <v>64</v>
      </c>
      <c r="AL298" s="177" t="str">
        <f>AK298</f>
        <v>Yes</v>
      </c>
      <c r="AM298" s="177" t="s">
        <v>64</v>
      </c>
      <c r="AN298" s="177" t="s">
        <v>64</v>
      </c>
      <c r="AO298" s="177" t="s">
        <v>64</v>
      </c>
      <c r="AP298" s="177" t="str">
        <f>AI298</f>
        <v>Yes</v>
      </c>
      <c r="AQ298" s="177" t="s">
        <v>64</v>
      </c>
      <c r="AR298" s="177" t="s">
        <v>64</v>
      </c>
      <c r="AS298" s="177" t="s">
        <v>64</v>
      </c>
      <c r="AT298" s="177" t="s">
        <v>64</v>
      </c>
      <c r="AU298" s="177" t="s">
        <v>64</v>
      </c>
      <c r="AV298" s="177" t="s">
        <v>64</v>
      </c>
      <c r="AW298" s="177" t="s">
        <v>64</v>
      </c>
      <c r="AX298" s="159" t="s">
        <v>110</v>
      </c>
      <c r="AY298" s="160" t="s">
        <v>65</v>
      </c>
      <c r="AZ298" s="177" t="s">
        <v>65</v>
      </c>
      <c r="BA298" s="177" t="str">
        <f>AW298</f>
        <v>Yes</v>
      </c>
      <c r="BB298" s="177" t="str">
        <f>AW298</f>
        <v>Yes</v>
      </c>
      <c r="BC298" s="159" t="s">
        <v>65</v>
      </c>
      <c r="BD298" s="177" t="s">
        <v>64</v>
      </c>
      <c r="BE298" s="177" t="s">
        <v>64</v>
      </c>
      <c r="BF298" s="177" t="s">
        <v>64</v>
      </c>
      <c r="BG298" s="177" t="s">
        <v>65</v>
      </c>
      <c r="BH298" s="177" t="s">
        <v>64</v>
      </c>
    </row>
    <row r="299" spans="1:60" ht="15.6" thickTop="1" thickBot="1" x14ac:dyDescent="0.35">
      <c r="A299" s="373"/>
      <c r="B299" s="323">
        <f>ROW()</f>
        <v>299</v>
      </c>
      <c r="C299" s="323">
        <f>COUNTIFS(D$6:D299,D299)</f>
        <v>1</v>
      </c>
      <c r="D299" s="62" t="s">
        <v>759</v>
      </c>
      <c r="F299" s="177" t="s">
        <v>65</v>
      </c>
      <c r="G299" s="177" t="s">
        <v>64</v>
      </c>
      <c r="H299" s="177" t="s">
        <v>64</v>
      </c>
      <c r="I299" s="177" t="s">
        <v>64</v>
      </c>
      <c r="J299" s="159" t="s">
        <v>64</v>
      </c>
      <c r="K299" s="160" t="s">
        <v>65</v>
      </c>
      <c r="L299" s="206" t="s">
        <v>669</v>
      </c>
      <c r="M299" s="159" t="s">
        <v>64</v>
      </c>
      <c r="N299" s="160" t="s">
        <v>65</v>
      </c>
      <c r="O299" s="206" t="s">
        <v>669</v>
      </c>
      <c r="P299" s="159" t="s">
        <v>64</v>
      </c>
      <c r="Q299" s="161" t="s">
        <v>64</v>
      </c>
      <c r="R299" s="161" t="s">
        <v>64</v>
      </c>
      <c r="S299" s="159" t="s">
        <v>64</v>
      </c>
      <c r="T299" s="160" t="s">
        <v>65</v>
      </c>
      <c r="U299" s="159" t="s">
        <v>64</v>
      </c>
      <c r="V299" s="160" t="s">
        <v>65</v>
      </c>
      <c r="W299" s="206" t="s">
        <v>669</v>
      </c>
      <c r="X299" s="177" t="s">
        <v>64</v>
      </c>
      <c r="Y299" s="177" t="s">
        <v>65</v>
      </c>
      <c r="Z299" s="177" t="s">
        <v>65</v>
      </c>
      <c r="AA299" s="177" t="s">
        <v>65</v>
      </c>
      <c r="AB299" s="177" t="s">
        <v>65</v>
      </c>
      <c r="AC299" s="177" t="s">
        <v>65</v>
      </c>
      <c r="AD299" s="177" t="s">
        <v>65</v>
      </c>
      <c r="AE299" s="206" t="s">
        <v>669</v>
      </c>
      <c r="AF299" s="177" t="s">
        <v>65</v>
      </c>
      <c r="AG299" s="177" t="s">
        <v>64</v>
      </c>
      <c r="AH299" s="177" t="s">
        <v>65</v>
      </c>
      <c r="AI299" s="177" t="s">
        <v>65</v>
      </c>
      <c r="AJ299" s="177" t="s">
        <v>65</v>
      </c>
      <c r="AK299" s="177" t="s">
        <v>64</v>
      </c>
      <c r="AL299" s="177" t="str">
        <f>AK299</f>
        <v>Yes</v>
      </c>
      <c r="AM299" s="177" t="s">
        <v>64</v>
      </c>
      <c r="AN299" s="177" t="s">
        <v>65</v>
      </c>
      <c r="AO299" s="177" t="s">
        <v>64</v>
      </c>
      <c r="AP299" s="177" t="str">
        <f>AI299</f>
        <v>No</v>
      </c>
      <c r="AQ299" s="177" t="s">
        <v>65</v>
      </c>
      <c r="AR299" s="177" t="s">
        <v>64</v>
      </c>
      <c r="AS299" s="177" t="s">
        <v>64</v>
      </c>
      <c r="AT299" s="177" t="s">
        <v>65</v>
      </c>
      <c r="AU299" s="177" t="s">
        <v>64</v>
      </c>
      <c r="AV299" s="177" t="s">
        <v>64</v>
      </c>
      <c r="AW299" s="177" t="s">
        <v>64</v>
      </c>
      <c r="AX299" s="159" t="s">
        <v>110</v>
      </c>
      <c r="AY299" s="160" t="s">
        <v>65</v>
      </c>
      <c r="AZ299" s="177" t="s">
        <v>65</v>
      </c>
      <c r="BA299" s="177" t="str">
        <f>AW299</f>
        <v>Yes</v>
      </c>
      <c r="BB299" s="177" t="str">
        <f>AW299</f>
        <v>Yes</v>
      </c>
      <c r="BC299" s="159" t="s">
        <v>65</v>
      </c>
      <c r="BD299" s="177" t="s">
        <v>64</v>
      </c>
      <c r="BE299" s="177" t="s">
        <v>65</v>
      </c>
      <c r="BF299" s="177" t="s">
        <v>64</v>
      </c>
      <c r="BG299" s="177" t="s">
        <v>65</v>
      </c>
      <c r="BH299" s="177" t="s">
        <v>64</v>
      </c>
    </row>
    <row r="300" spans="1:60" ht="15.6" thickTop="1" thickBot="1" x14ac:dyDescent="0.35">
      <c r="A300" s="373"/>
      <c r="B300" s="323">
        <f>ROW()</f>
        <v>300</v>
      </c>
      <c r="C300" s="323">
        <f>COUNTIFS(D$6:D300,D300)</f>
        <v>1</v>
      </c>
      <c r="D300" s="109" t="str">
        <f>IF(api_version=2,"Financial Statement Type","-")</f>
        <v>Financial Statement Type</v>
      </c>
      <c r="F300" s="177" t="str">
        <f>IF(api_version=2,"Yes","No")</f>
        <v>Yes</v>
      </c>
      <c r="G300" s="177" t="str">
        <f>IF(api_version=2,"Yes","No")</f>
        <v>Yes</v>
      </c>
      <c r="H300" s="177" t="str">
        <f>IF(api_version=2,"Yes","No")</f>
        <v>Yes</v>
      </c>
      <c r="I300" s="177" t="str">
        <f>IF(api_version=2,"Yes","No")</f>
        <v>Yes</v>
      </c>
      <c r="J300" s="159" t="str">
        <f>IF(api_version=2,"Yes","No")</f>
        <v>Yes</v>
      </c>
      <c r="K300" s="160" t="str">
        <f>IF(api_version=2,"No","No")</f>
        <v>No</v>
      </c>
      <c r="L300" s="177" t="str">
        <f>IF(api_version=2,"Yes","No")</f>
        <v>Yes</v>
      </c>
      <c r="M300" s="159" t="str">
        <f>IF(api_version=2,"Yes","No")</f>
        <v>Yes</v>
      </c>
      <c r="N300" s="160" t="s">
        <v>65</v>
      </c>
      <c r="O300" s="177" t="str">
        <f>IF(api_version=2,"Yes","No")</f>
        <v>Yes</v>
      </c>
      <c r="P300" s="159" t="str">
        <f>IF(api_version=2,"Yes","No")</f>
        <v>Yes</v>
      </c>
      <c r="Q300" s="161" t="str">
        <f>IF(api_version=2,"Yes","No")</f>
        <v>Yes</v>
      </c>
      <c r="R300" s="161" t="str">
        <f>IF(api_version=2,"Yes","No")</f>
        <v>Yes</v>
      </c>
      <c r="S300" s="159" t="str">
        <f>IF(api_version=2,"Yes","No")</f>
        <v>Yes</v>
      </c>
      <c r="T300" s="160" t="str">
        <f>IF(api_version=2,"No","No")</f>
        <v>No</v>
      </c>
      <c r="U300" s="159" t="str">
        <f>IF(api_version=2,"Yes","No")</f>
        <v>Yes</v>
      </c>
      <c r="V300" s="160" t="s">
        <v>65</v>
      </c>
      <c r="W300" s="177" t="str">
        <f>IF(api_version=2,"Yes","No")</f>
        <v>Yes</v>
      </c>
      <c r="X300" s="177" t="s">
        <v>64</v>
      </c>
      <c r="Y300" s="177" t="str">
        <f>IF(api_version=2,"Yes","No")</f>
        <v>Yes</v>
      </c>
      <c r="Z300" s="177" t="str">
        <f>IF(api_version=2,"Yes","No")</f>
        <v>Yes</v>
      </c>
      <c r="AA300" s="177" t="str">
        <f>IF(api_version=2,"Yes","No")</f>
        <v>Yes</v>
      </c>
      <c r="AB300" s="177" t="s">
        <v>65</v>
      </c>
      <c r="AC300" s="177" t="s">
        <v>65</v>
      </c>
      <c r="AD300" s="177" t="str">
        <f t="shared" ref="AD300:AM300" si="174">IF(api_version=2,"Yes","No")</f>
        <v>Yes</v>
      </c>
      <c r="AE300" s="177" t="str">
        <f t="shared" si="174"/>
        <v>Yes</v>
      </c>
      <c r="AF300" s="177" t="str">
        <f t="shared" si="174"/>
        <v>Yes</v>
      </c>
      <c r="AG300" s="177" t="str">
        <f t="shared" si="174"/>
        <v>Yes</v>
      </c>
      <c r="AH300" s="177" t="str">
        <f t="shared" si="174"/>
        <v>Yes</v>
      </c>
      <c r="AI300" s="177" t="str">
        <f t="shared" si="174"/>
        <v>Yes</v>
      </c>
      <c r="AJ300" s="177" t="str">
        <f t="shared" si="174"/>
        <v>Yes</v>
      </c>
      <c r="AK300" s="177" t="str">
        <f t="shared" si="174"/>
        <v>Yes</v>
      </c>
      <c r="AL300" s="177" t="str">
        <f t="shared" si="174"/>
        <v>Yes</v>
      </c>
      <c r="AM300" s="177" t="str">
        <f t="shared" si="174"/>
        <v>Yes</v>
      </c>
      <c r="AN300" s="177" t="str">
        <f t="shared" ref="AN300:AW300" si="175">IF(api_version=2,"Yes","No")</f>
        <v>Yes</v>
      </c>
      <c r="AO300" s="177" t="s">
        <v>64</v>
      </c>
      <c r="AP300" s="177" t="str">
        <f t="shared" si="175"/>
        <v>Yes</v>
      </c>
      <c r="AQ300" s="177" t="str">
        <f t="shared" si="175"/>
        <v>Yes</v>
      </c>
      <c r="AR300" s="177" t="str">
        <f t="shared" si="175"/>
        <v>Yes</v>
      </c>
      <c r="AS300" s="177" t="str">
        <f t="shared" si="175"/>
        <v>Yes</v>
      </c>
      <c r="AT300" s="177" t="str">
        <f t="shared" si="175"/>
        <v>Yes</v>
      </c>
      <c r="AU300" s="177" t="str">
        <f t="shared" si="175"/>
        <v>Yes</v>
      </c>
      <c r="AV300" s="177" t="str">
        <f t="shared" si="175"/>
        <v>Yes</v>
      </c>
      <c r="AW300" s="177" t="str">
        <f t="shared" si="175"/>
        <v>Yes</v>
      </c>
      <c r="AX300" s="159" t="s">
        <v>110</v>
      </c>
      <c r="AY300" s="160" t="s">
        <v>65</v>
      </c>
      <c r="AZ300" s="177" t="s">
        <v>65</v>
      </c>
      <c r="BA300" s="177" t="str">
        <f>AW300</f>
        <v>Yes</v>
      </c>
      <c r="BB300" s="177" t="str">
        <f>AW300</f>
        <v>Yes</v>
      </c>
      <c r="BC300" s="177" t="s">
        <v>65</v>
      </c>
      <c r="BD300" s="177" t="s">
        <v>64</v>
      </c>
      <c r="BE300" s="177" t="str">
        <f>IF(api_version=2,"Yes","No")</f>
        <v>Yes</v>
      </c>
      <c r="BF300" s="177" t="str">
        <f>IF(api_version=2,"Yes","No")</f>
        <v>Yes</v>
      </c>
      <c r="BG300" s="177" t="s">
        <v>65</v>
      </c>
      <c r="BH300" s="177" t="s">
        <v>64</v>
      </c>
    </row>
    <row r="301" spans="1:60" ht="15" thickTop="1" x14ac:dyDescent="0.3">
      <c r="A301" s="373"/>
      <c r="B301" s="323">
        <f>ROW()</f>
        <v>301</v>
      </c>
      <c r="C301" s="323">
        <f>COUNTIFS(D$6:D301,D301)</f>
        <v>27</v>
      </c>
      <c r="D301" s="12" t="s">
        <v>667</v>
      </c>
      <c r="F301" s="167"/>
      <c r="G301" s="167"/>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167"/>
      <c r="AD301" s="167"/>
      <c r="AE301" s="167"/>
      <c r="AF301" s="167"/>
      <c r="AG301" s="167"/>
      <c r="AH301" s="167"/>
      <c r="AI301" s="167"/>
      <c r="AJ301" s="167"/>
      <c r="AK301" s="167"/>
      <c r="AL301" s="167"/>
      <c r="AM301" s="167"/>
      <c r="AN301" s="167"/>
      <c r="AO301" s="167"/>
      <c r="AP301" s="167"/>
      <c r="AQ301" s="167"/>
      <c r="AR301" s="167"/>
      <c r="AS301" s="167"/>
      <c r="AT301" s="167"/>
      <c r="AU301" s="167"/>
      <c r="AV301" s="167"/>
      <c r="AW301" s="167"/>
      <c r="AX301" s="167"/>
      <c r="AY301" s="167"/>
      <c r="AZ301" s="167"/>
      <c r="BA301" s="167"/>
      <c r="BB301" s="167"/>
      <c r="BC301" s="167"/>
      <c r="BD301" s="167"/>
      <c r="BE301" s="167"/>
      <c r="BF301" s="167"/>
      <c r="BG301" s="167"/>
      <c r="BH301" s="167"/>
    </row>
    <row r="302" spans="1:60" ht="15" thickBot="1" x14ac:dyDescent="0.35">
      <c r="A302" s="373"/>
      <c r="B302" s="323">
        <f>ROW()</f>
        <v>302</v>
      </c>
      <c r="C302" s="323">
        <f>COUNTIFS(D$6:D302,D302)</f>
        <v>1</v>
      </c>
      <c r="D302" s="58" t="s">
        <v>760</v>
      </c>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167"/>
      <c r="AD302" s="167"/>
      <c r="AE302" s="167"/>
      <c r="AF302" s="167"/>
      <c r="AG302" s="167"/>
      <c r="AH302" s="167"/>
      <c r="AI302" s="167"/>
      <c r="AJ302" s="167"/>
      <c r="AK302" s="167"/>
      <c r="AL302" s="167"/>
      <c r="AM302" s="167"/>
      <c r="AN302" s="167"/>
      <c r="AO302" s="167"/>
      <c r="AP302" s="167"/>
      <c r="AQ302" s="167"/>
      <c r="AR302" s="167"/>
      <c r="AS302" s="167"/>
      <c r="AT302" s="167"/>
      <c r="AU302" s="167"/>
      <c r="AV302" s="167"/>
      <c r="AW302" s="167"/>
      <c r="AX302" s="167"/>
      <c r="AY302" s="167"/>
      <c r="AZ302" s="167"/>
      <c r="BA302" s="167"/>
      <c r="BB302" s="167"/>
      <c r="BC302" s="167"/>
      <c r="BD302" s="167"/>
      <c r="BE302" s="167"/>
      <c r="BF302" s="167"/>
      <c r="BG302" s="167"/>
      <c r="BH302" s="167"/>
    </row>
    <row r="303" spans="1:60" ht="15.6" thickTop="1" thickBot="1" x14ac:dyDescent="0.35">
      <c r="A303" s="373"/>
      <c r="B303" s="323">
        <f>ROW()</f>
        <v>303</v>
      </c>
      <c r="C303" s="323">
        <f>COUNTIFS(D$6:D303,D303)</f>
        <v>1</v>
      </c>
      <c r="D303" s="62" t="s">
        <v>761</v>
      </c>
      <c r="F303" s="177" t="s">
        <v>64</v>
      </c>
      <c r="G303" s="177" t="s">
        <v>64</v>
      </c>
      <c r="H303" s="177" t="s">
        <v>64</v>
      </c>
      <c r="I303" s="177" t="s">
        <v>64</v>
      </c>
      <c r="J303" s="159" t="s">
        <v>64</v>
      </c>
      <c r="K303" s="160" t="s">
        <v>65</v>
      </c>
      <c r="L303" s="177" t="s">
        <v>64</v>
      </c>
      <c r="M303" s="159" t="s">
        <v>64</v>
      </c>
      <c r="N303" s="160" t="s">
        <v>65</v>
      </c>
      <c r="O303" s="177" t="s">
        <v>64</v>
      </c>
      <c r="P303" s="159" t="s">
        <v>64</v>
      </c>
      <c r="Q303" s="161" t="s">
        <v>64</v>
      </c>
      <c r="R303" s="161" t="s">
        <v>64</v>
      </c>
      <c r="S303" s="159" t="s">
        <v>64</v>
      </c>
      <c r="T303" s="160" t="s">
        <v>65</v>
      </c>
      <c r="U303" s="159" t="s">
        <v>64</v>
      </c>
      <c r="V303" s="160" t="s">
        <v>65</v>
      </c>
      <c r="W303" s="177" t="s">
        <v>64</v>
      </c>
      <c r="X303" s="177" t="s">
        <v>64</v>
      </c>
      <c r="Y303" s="177" t="s">
        <v>64</v>
      </c>
      <c r="Z303" s="177" t="s">
        <v>64</v>
      </c>
      <c r="AA303" s="177" t="s">
        <v>64</v>
      </c>
      <c r="AB303" s="177" t="s">
        <v>65</v>
      </c>
      <c r="AC303" s="177" t="s">
        <v>65</v>
      </c>
      <c r="AD303" s="177" t="s">
        <v>64</v>
      </c>
      <c r="AE303" s="177" t="s">
        <v>64</v>
      </c>
      <c r="AF303" s="177" t="s">
        <v>64</v>
      </c>
      <c r="AG303" s="177" t="s">
        <v>64</v>
      </c>
      <c r="AH303" s="177" t="s">
        <v>64</v>
      </c>
      <c r="AI303" s="177" t="s">
        <v>64</v>
      </c>
      <c r="AJ303" s="177" t="s">
        <v>64</v>
      </c>
      <c r="AK303" s="177" t="s">
        <v>64</v>
      </c>
      <c r="AL303" s="177" t="str">
        <f t="shared" ref="AL303:AL320" si="176">AK303</f>
        <v>Yes</v>
      </c>
      <c r="AM303" s="177" t="s">
        <v>64</v>
      </c>
      <c r="AN303" s="177" t="s">
        <v>64</v>
      </c>
      <c r="AO303" s="177" t="s">
        <v>65</v>
      </c>
      <c r="AP303" s="177" t="str">
        <f t="shared" ref="AP303:AP320" si="177">AI303</f>
        <v>Yes</v>
      </c>
      <c r="AQ303" s="177" t="s">
        <v>64</v>
      </c>
      <c r="AR303" s="177" t="s">
        <v>64</v>
      </c>
      <c r="AS303" s="177" t="s">
        <v>64</v>
      </c>
      <c r="AT303" s="177" t="s">
        <v>64</v>
      </c>
      <c r="AU303" s="177" t="s">
        <v>64</v>
      </c>
      <c r="AV303" s="177" t="s">
        <v>64</v>
      </c>
      <c r="AW303" s="177" t="s">
        <v>64</v>
      </c>
      <c r="AX303" s="159" t="s">
        <v>110</v>
      </c>
      <c r="AY303" s="160" t="s">
        <v>65</v>
      </c>
      <c r="AZ303" s="177" t="s">
        <v>65</v>
      </c>
      <c r="BA303" s="177" t="str">
        <f>AW303</f>
        <v>Yes</v>
      </c>
      <c r="BB303" s="177" t="str">
        <f>AW303</f>
        <v>Yes</v>
      </c>
      <c r="BC303" s="159" t="s">
        <v>65</v>
      </c>
      <c r="BD303" s="177" t="s">
        <v>64</v>
      </c>
      <c r="BE303" s="177" t="s">
        <v>64</v>
      </c>
      <c r="BF303" s="177" t="s">
        <v>64</v>
      </c>
      <c r="BG303" s="177" t="s">
        <v>65</v>
      </c>
      <c r="BH303" s="177" t="s">
        <v>64</v>
      </c>
    </row>
    <row r="304" spans="1:60" ht="15.6" thickTop="1" thickBot="1" x14ac:dyDescent="0.35">
      <c r="A304" s="373"/>
      <c r="B304" s="323">
        <f>ROW()</f>
        <v>304</v>
      </c>
      <c r="C304" s="323">
        <f>COUNTIFS(D$6:D304,D304)</f>
        <v>1</v>
      </c>
      <c r="D304" s="62" t="s">
        <v>762</v>
      </c>
      <c r="F304" s="177" t="s">
        <v>64</v>
      </c>
      <c r="G304" s="177" t="s">
        <v>64</v>
      </c>
      <c r="H304" s="177" t="s">
        <v>64</v>
      </c>
      <c r="I304" s="177" t="s">
        <v>64</v>
      </c>
      <c r="J304" s="159" t="s">
        <v>64</v>
      </c>
      <c r="K304" s="160" t="s">
        <v>65</v>
      </c>
      <c r="L304" s="177" t="s">
        <v>64</v>
      </c>
      <c r="M304" s="159" t="s">
        <v>64</v>
      </c>
      <c r="N304" s="160" t="s">
        <v>65</v>
      </c>
      <c r="O304" s="177" t="s">
        <v>64</v>
      </c>
      <c r="P304" s="159" t="s">
        <v>64</v>
      </c>
      <c r="Q304" s="161" t="s">
        <v>64</v>
      </c>
      <c r="R304" s="161" t="s">
        <v>64</v>
      </c>
      <c r="S304" s="159" t="s">
        <v>64</v>
      </c>
      <c r="T304" s="160" t="s">
        <v>65</v>
      </c>
      <c r="U304" s="159" t="s">
        <v>64</v>
      </c>
      <c r="V304" s="160" t="s">
        <v>65</v>
      </c>
      <c r="W304" s="177" t="s">
        <v>64</v>
      </c>
      <c r="X304" s="177" t="s">
        <v>64</v>
      </c>
      <c r="Y304" s="177" t="s">
        <v>64</v>
      </c>
      <c r="Z304" s="177" t="s">
        <v>64</v>
      </c>
      <c r="AA304" s="177" t="s">
        <v>65</v>
      </c>
      <c r="AB304" s="177" t="s">
        <v>65</v>
      </c>
      <c r="AC304" s="177" t="s">
        <v>65</v>
      </c>
      <c r="AD304" s="177" t="s">
        <v>64</v>
      </c>
      <c r="AE304" s="177" t="s">
        <v>64</v>
      </c>
      <c r="AF304" s="177" t="s">
        <v>64</v>
      </c>
      <c r="AG304" s="177" t="s">
        <v>64</v>
      </c>
      <c r="AH304" s="177" t="s">
        <v>64</v>
      </c>
      <c r="AI304" s="177" t="s">
        <v>65</v>
      </c>
      <c r="AJ304" s="177" t="s">
        <v>65</v>
      </c>
      <c r="AK304" s="177" t="s">
        <v>64</v>
      </c>
      <c r="AL304" s="177" t="str">
        <f t="shared" si="176"/>
        <v>Yes</v>
      </c>
      <c r="AM304" s="177" t="s">
        <v>64</v>
      </c>
      <c r="AN304" s="177" t="s">
        <v>64</v>
      </c>
      <c r="AO304" s="177" t="s">
        <v>65</v>
      </c>
      <c r="AP304" s="177" t="str">
        <f t="shared" si="177"/>
        <v>No</v>
      </c>
      <c r="AQ304" s="177" t="s">
        <v>64</v>
      </c>
      <c r="AR304" s="177" t="s">
        <v>64</v>
      </c>
      <c r="AS304" s="177" t="s">
        <v>64</v>
      </c>
      <c r="AT304" s="177" t="s">
        <v>65</v>
      </c>
      <c r="AU304" s="177" t="s">
        <v>64</v>
      </c>
      <c r="AV304" s="177" t="s">
        <v>64</v>
      </c>
      <c r="AW304" s="177" t="s">
        <v>64</v>
      </c>
      <c r="AX304" s="159" t="s">
        <v>110</v>
      </c>
      <c r="AY304" s="160" t="s">
        <v>65</v>
      </c>
      <c r="AZ304" s="177" t="s">
        <v>65</v>
      </c>
      <c r="BA304" s="177" t="str">
        <f t="shared" ref="BA304:BA320" si="178">AW304</f>
        <v>Yes</v>
      </c>
      <c r="BB304" s="177" t="str">
        <f t="shared" ref="BB304:BB320" si="179">AW304</f>
        <v>Yes</v>
      </c>
      <c r="BC304" s="159" t="s">
        <v>65</v>
      </c>
      <c r="BD304" s="177" t="s">
        <v>64</v>
      </c>
      <c r="BE304" s="177" t="s">
        <v>64</v>
      </c>
      <c r="BF304" s="177" t="s">
        <v>64</v>
      </c>
      <c r="BG304" s="177" t="s">
        <v>65</v>
      </c>
      <c r="BH304" s="177" t="s">
        <v>64</v>
      </c>
    </row>
    <row r="305" spans="1:60" ht="15.6" thickTop="1" thickBot="1" x14ac:dyDescent="0.35">
      <c r="A305" s="373"/>
      <c r="B305" s="323">
        <f>ROW()</f>
        <v>305</v>
      </c>
      <c r="C305" s="323">
        <f>COUNTIFS(D$6:D305,D305)</f>
        <v>1</v>
      </c>
      <c r="D305" s="62" t="s">
        <v>763</v>
      </c>
      <c r="F305" s="177" t="s">
        <v>64</v>
      </c>
      <c r="G305" s="177" t="s">
        <v>64</v>
      </c>
      <c r="H305" s="177" t="s">
        <v>64</v>
      </c>
      <c r="I305" s="177" t="s">
        <v>64</v>
      </c>
      <c r="J305" s="159" t="s">
        <v>64</v>
      </c>
      <c r="K305" s="160" t="s">
        <v>65</v>
      </c>
      <c r="L305" s="177" t="s">
        <v>64</v>
      </c>
      <c r="M305" s="159" t="s">
        <v>64</v>
      </c>
      <c r="N305" s="160" t="s">
        <v>65</v>
      </c>
      <c r="O305" s="177" t="s">
        <v>64</v>
      </c>
      <c r="P305" s="159" t="s">
        <v>64</v>
      </c>
      <c r="Q305" s="161" t="s">
        <v>64</v>
      </c>
      <c r="R305" s="161" t="s">
        <v>64</v>
      </c>
      <c r="S305" s="159" t="s">
        <v>64</v>
      </c>
      <c r="T305" s="160" t="s">
        <v>65</v>
      </c>
      <c r="U305" s="159" t="s">
        <v>64</v>
      </c>
      <c r="V305" s="160" t="s">
        <v>65</v>
      </c>
      <c r="W305" s="177" t="s">
        <v>64</v>
      </c>
      <c r="X305" s="177" t="s">
        <v>64</v>
      </c>
      <c r="Y305" s="177" t="s">
        <v>64</v>
      </c>
      <c r="Z305" s="177" t="s">
        <v>64</v>
      </c>
      <c r="AA305" s="177" t="s">
        <v>65</v>
      </c>
      <c r="AB305" s="177" t="s">
        <v>65</v>
      </c>
      <c r="AC305" s="177" t="s">
        <v>65</v>
      </c>
      <c r="AD305" s="177" t="s">
        <v>64</v>
      </c>
      <c r="AE305" s="177" t="s">
        <v>64</v>
      </c>
      <c r="AF305" s="177" t="s">
        <v>64</v>
      </c>
      <c r="AG305" s="177" t="s">
        <v>64</v>
      </c>
      <c r="AH305" s="177" t="s">
        <v>64</v>
      </c>
      <c r="AI305" s="177" t="s">
        <v>64</v>
      </c>
      <c r="AJ305" s="177" t="s">
        <v>64</v>
      </c>
      <c r="AK305" s="177" t="s">
        <v>64</v>
      </c>
      <c r="AL305" s="177" t="str">
        <f t="shared" si="176"/>
        <v>Yes</v>
      </c>
      <c r="AM305" s="177" t="s">
        <v>64</v>
      </c>
      <c r="AN305" s="177" t="s">
        <v>64</v>
      </c>
      <c r="AO305" s="177" t="s">
        <v>65</v>
      </c>
      <c r="AP305" s="177" t="str">
        <f t="shared" si="177"/>
        <v>Yes</v>
      </c>
      <c r="AQ305" s="177" t="s">
        <v>64</v>
      </c>
      <c r="AR305" s="177" t="s">
        <v>64</v>
      </c>
      <c r="AS305" s="177" t="s">
        <v>64</v>
      </c>
      <c r="AT305" s="177" t="s">
        <v>65</v>
      </c>
      <c r="AU305" s="177" t="s">
        <v>64</v>
      </c>
      <c r="AV305" s="177" t="s">
        <v>64</v>
      </c>
      <c r="AW305" s="177" t="s">
        <v>64</v>
      </c>
      <c r="AX305" s="159" t="s">
        <v>110</v>
      </c>
      <c r="AY305" s="160" t="s">
        <v>65</v>
      </c>
      <c r="AZ305" s="177" t="s">
        <v>65</v>
      </c>
      <c r="BA305" s="177" t="str">
        <f t="shared" si="178"/>
        <v>Yes</v>
      </c>
      <c r="BB305" s="177" t="str">
        <f t="shared" si="179"/>
        <v>Yes</v>
      </c>
      <c r="BC305" s="159" t="s">
        <v>65</v>
      </c>
      <c r="BD305" s="177" t="s">
        <v>64</v>
      </c>
      <c r="BE305" s="177" t="s">
        <v>64</v>
      </c>
      <c r="BF305" s="177" t="s">
        <v>64</v>
      </c>
      <c r="BG305" s="177" t="s">
        <v>65</v>
      </c>
      <c r="BH305" s="177" t="s">
        <v>64</v>
      </c>
    </row>
    <row r="306" spans="1:60" ht="15.6" thickTop="1" thickBot="1" x14ac:dyDescent="0.35">
      <c r="A306" s="373"/>
      <c r="B306" s="323">
        <f>ROW()</f>
        <v>306</v>
      </c>
      <c r="C306" s="323">
        <f>COUNTIFS(D$6:D306,D306)</f>
        <v>1</v>
      </c>
      <c r="D306" s="62" t="s">
        <v>764</v>
      </c>
      <c r="F306" s="177" t="s">
        <v>64</v>
      </c>
      <c r="G306" s="177" t="s">
        <v>64</v>
      </c>
      <c r="H306" s="177" t="s">
        <v>64</v>
      </c>
      <c r="I306" s="177" t="s">
        <v>64</v>
      </c>
      <c r="J306" s="159" t="s">
        <v>64</v>
      </c>
      <c r="K306" s="160" t="s">
        <v>65</v>
      </c>
      <c r="L306" s="177" t="s">
        <v>64</v>
      </c>
      <c r="M306" s="159" t="s">
        <v>64</v>
      </c>
      <c r="N306" s="160" t="s">
        <v>65</v>
      </c>
      <c r="O306" s="177" t="s">
        <v>64</v>
      </c>
      <c r="P306" s="159" t="s">
        <v>64</v>
      </c>
      <c r="Q306" s="161" t="s">
        <v>64</v>
      </c>
      <c r="R306" s="161" t="s">
        <v>64</v>
      </c>
      <c r="S306" s="159" t="s">
        <v>64</v>
      </c>
      <c r="T306" s="160" t="s">
        <v>65</v>
      </c>
      <c r="U306" s="159" t="s">
        <v>64</v>
      </c>
      <c r="V306" s="160" t="s">
        <v>65</v>
      </c>
      <c r="W306" s="177" t="s">
        <v>64</v>
      </c>
      <c r="X306" s="177" t="s">
        <v>65</v>
      </c>
      <c r="Y306" s="177" t="s">
        <v>64</v>
      </c>
      <c r="Z306" s="177" t="s">
        <v>65</v>
      </c>
      <c r="AA306" s="177" t="s">
        <v>65</v>
      </c>
      <c r="AB306" s="177" t="s">
        <v>65</v>
      </c>
      <c r="AC306" s="177" t="s">
        <v>65</v>
      </c>
      <c r="AD306" s="177" t="s">
        <v>64</v>
      </c>
      <c r="AE306" s="177" t="s">
        <v>65</v>
      </c>
      <c r="AF306" s="177" t="s">
        <v>64</v>
      </c>
      <c r="AG306" s="177" t="s">
        <v>65</v>
      </c>
      <c r="AH306" s="177" t="s">
        <v>64</v>
      </c>
      <c r="AI306" s="177" t="s">
        <v>64</v>
      </c>
      <c r="AJ306" s="177" t="s">
        <v>64</v>
      </c>
      <c r="AK306" s="177" t="s">
        <v>65</v>
      </c>
      <c r="AL306" s="177" t="str">
        <f t="shared" si="176"/>
        <v>No</v>
      </c>
      <c r="AM306" s="177" t="s">
        <v>64</v>
      </c>
      <c r="AN306" s="177" t="s">
        <v>64</v>
      </c>
      <c r="AO306" s="177" t="s">
        <v>65</v>
      </c>
      <c r="AP306" s="177" t="str">
        <f t="shared" si="177"/>
        <v>Yes</v>
      </c>
      <c r="AQ306" s="177" t="s">
        <v>64</v>
      </c>
      <c r="AR306" s="177" t="s">
        <v>64</v>
      </c>
      <c r="AS306" s="177" t="s">
        <v>64</v>
      </c>
      <c r="AT306" s="177" t="s">
        <v>65</v>
      </c>
      <c r="AU306" s="177" t="s">
        <v>65</v>
      </c>
      <c r="AV306" s="177" t="s">
        <v>64</v>
      </c>
      <c r="AW306" s="177" t="s">
        <v>65</v>
      </c>
      <c r="AX306" s="159" t="s">
        <v>110</v>
      </c>
      <c r="AY306" s="160" t="s">
        <v>65</v>
      </c>
      <c r="AZ306" s="177" t="s">
        <v>65</v>
      </c>
      <c r="BA306" s="177" t="str">
        <f t="shared" si="178"/>
        <v>No</v>
      </c>
      <c r="BB306" s="177" t="str">
        <f t="shared" si="179"/>
        <v>No</v>
      </c>
      <c r="BC306" s="159" t="s">
        <v>65</v>
      </c>
      <c r="BD306" s="177" t="s">
        <v>64</v>
      </c>
      <c r="BE306" s="177" t="s">
        <v>65</v>
      </c>
      <c r="BF306" s="177" t="s">
        <v>64</v>
      </c>
      <c r="BG306" s="177" t="s">
        <v>65</v>
      </c>
      <c r="BH306" s="177" t="s">
        <v>65</v>
      </c>
    </row>
    <row r="307" spans="1:60" ht="15.6" thickTop="1" thickBot="1" x14ac:dyDescent="0.35">
      <c r="A307" s="373"/>
      <c r="B307" s="323">
        <f>ROW()</f>
        <v>307</v>
      </c>
      <c r="C307" s="323">
        <f>COUNTIFS(D$6:D307,D307)</f>
        <v>1</v>
      </c>
      <c r="D307" s="62" t="s">
        <v>765</v>
      </c>
      <c r="F307" s="177" t="s">
        <v>64</v>
      </c>
      <c r="G307" s="177" t="s">
        <v>65</v>
      </c>
      <c r="H307" s="216" t="s">
        <v>64</v>
      </c>
      <c r="I307" s="177" t="s">
        <v>64</v>
      </c>
      <c r="J307" s="159" t="s">
        <v>64</v>
      </c>
      <c r="K307" s="160" t="s">
        <v>65</v>
      </c>
      <c r="L307" s="177" t="s">
        <v>64</v>
      </c>
      <c r="M307" s="159" t="s">
        <v>65</v>
      </c>
      <c r="N307" s="160" t="s">
        <v>65</v>
      </c>
      <c r="O307" s="177" t="s">
        <v>64</v>
      </c>
      <c r="P307" s="159" t="s">
        <v>65</v>
      </c>
      <c r="Q307" s="161" t="s">
        <v>65</v>
      </c>
      <c r="R307" s="161" t="s">
        <v>65</v>
      </c>
      <c r="S307" s="159" t="s">
        <v>65</v>
      </c>
      <c r="T307" s="160" t="s">
        <v>65</v>
      </c>
      <c r="U307" s="159" t="s">
        <v>64</v>
      </c>
      <c r="V307" s="160" t="s">
        <v>65</v>
      </c>
      <c r="W307" s="177" t="s">
        <v>64</v>
      </c>
      <c r="X307" s="177" t="s">
        <v>65</v>
      </c>
      <c r="Y307" s="177" t="s">
        <v>64</v>
      </c>
      <c r="Z307" s="177" t="s">
        <v>65</v>
      </c>
      <c r="AA307" s="177" t="s">
        <v>65</v>
      </c>
      <c r="AB307" s="177" t="s">
        <v>65</v>
      </c>
      <c r="AC307" s="177" t="s">
        <v>65</v>
      </c>
      <c r="AD307" s="177" t="s">
        <v>65</v>
      </c>
      <c r="AE307" s="177" t="s">
        <v>65</v>
      </c>
      <c r="AF307" s="177" t="s">
        <v>65</v>
      </c>
      <c r="AG307" s="177" t="s">
        <v>65</v>
      </c>
      <c r="AH307" s="177" t="s">
        <v>65</v>
      </c>
      <c r="AI307" s="177" t="s">
        <v>65</v>
      </c>
      <c r="AJ307" s="177" t="s">
        <v>65</v>
      </c>
      <c r="AK307" s="177" t="s">
        <v>65</v>
      </c>
      <c r="AL307" s="177" t="str">
        <f t="shared" si="176"/>
        <v>No</v>
      </c>
      <c r="AM307" s="177" t="s">
        <v>65</v>
      </c>
      <c r="AN307" s="177" t="s">
        <v>65</v>
      </c>
      <c r="AO307" s="177" t="s">
        <v>65</v>
      </c>
      <c r="AP307" s="177" t="str">
        <f t="shared" si="177"/>
        <v>No</v>
      </c>
      <c r="AQ307" s="177" t="s">
        <v>64</v>
      </c>
      <c r="AR307" s="177" t="s">
        <v>65</v>
      </c>
      <c r="AS307" s="177" t="s">
        <v>64</v>
      </c>
      <c r="AT307" s="177" t="s">
        <v>65</v>
      </c>
      <c r="AU307" s="177" t="s">
        <v>65</v>
      </c>
      <c r="AV307" s="177" t="s">
        <v>65</v>
      </c>
      <c r="AW307" s="177" t="s">
        <v>65</v>
      </c>
      <c r="AX307" s="159" t="s">
        <v>110</v>
      </c>
      <c r="AY307" s="160" t="s">
        <v>65</v>
      </c>
      <c r="AZ307" s="177" t="s">
        <v>65</v>
      </c>
      <c r="BA307" s="177" t="str">
        <f t="shared" si="178"/>
        <v>No</v>
      </c>
      <c r="BB307" s="177" t="str">
        <f t="shared" si="179"/>
        <v>No</v>
      </c>
      <c r="BC307" s="159" t="s">
        <v>65</v>
      </c>
      <c r="BD307" s="177" t="s">
        <v>65</v>
      </c>
      <c r="BE307" s="177" t="s">
        <v>65</v>
      </c>
      <c r="BF307" s="177" t="s">
        <v>65</v>
      </c>
      <c r="BG307" s="177" t="s">
        <v>65</v>
      </c>
      <c r="BH307" s="177" t="s">
        <v>65</v>
      </c>
    </row>
    <row r="308" spans="1:60" ht="15.6" thickTop="1" thickBot="1" x14ac:dyDescent="0.35">
      <c r="A308" s="373"/>
      <c r="B308" s="323">
        <f>ROW()</f>
        <v>308</v>
      </c>
      <c r="C308" s="323">
        <f>COUNTIFS(D$6:D308,D308)</f>
        <v>1</v>
      </c>
      <c r="D308" s="62" t="s">
        <v>766</v>
      </c>
      <c r="F308" s="177" t="s">
        <v>64</v>
      </c>
      <c r="G308" s="177" t="s">
        <v>64</v>
      </c>
      <c r="H308" s="177" t="s">
        <v>64</v>
      </c>
      <c r="I308" s="177" t="s">
        <v>64</v>
      </c>
      <c r="J308" s="159" t="s">
        <v>64</v>
      </c>
      <c r="K308" s="160" t="s">
        <v>65</v>
      </c>
      <c r="L308" s="177" t="s">
        <v>64</v>
      </c>
      <c r="M308" s="159" t="s">
        <v>64</v>
      </c>
      <c r="N308" s="160" t="s">
        <v>65</v>
      </c>
      <c r="O308" s="177" t="s">
        <v>64</v>
      </c>
      <c r="P308" s="159" t="s">
        <v>64</v>
      </c>
      <c r="Q308" s="161" t="s">
        <v>64</v>
      </c>
      <c r="R308" s="161" t="s">
        <v>64</v>
      </c>
      <c r="S308" s="159" t="s">
        <v>64</v>
      </c>
      <c r="T308" s="160" t="s">
        <v>65</v>
      </c>
      <c r="U308" s="159" t="s">
        <v>64</v>
      </c>
      <c r="V308" s="160" t="s">
        <v>65</v>
      </c>
      <c r="W308" s="177" t="s">
        <v>64</v>
      </c>
      <c r="X308" s="177" t="s">
        <v>64</v>
      </c>
      <c r="Y308" s="177" t="s">
        <v>64</v>
      </c>
      <c r="Z308" s="177" t="s">
        <v>64</v>
      </c>
      <c r="AA308" s="177" t="s">
        <v>64</v>
      </c>
      <c r="AB308" s="177" t="s">
        <v>65</v>
      </c>
      <c r="AC308" s="177" t="s">
        <v>65</v>
      </c>
      <c r="AD308" s="177" t="s">
        <v>64</v>
      </c>
      <c r="AE308" s="177" t="s">
        <v>64</v>
      </c>
      <c r="AF308" s="177" t="s">
        <v>64</v>
      </c>
      <c r="AG308" s="177" t="s">
        <v>65</v>
      </c>
      <c r="AH308" s="177" t="s">
        <v>64</v>
      </c>
      <c r="AI308" s="177" t="s">
        <v>65</v>
      </c>
      <c r="AJ308" s="177" t="s">
        <v>65</v>
      </c>
      <c r="AK308" s="177" t="s">
        <v>65</v>
      </c>
      <c r="AL308" s="177" t="str">
        <f t="shared" si="176"/>
        <v>No</v>
      </c>
      <c r="AM308" s="177" t="s">
        <v>711</v>
      </c>
      <c r="AN308" s="177" t="s">
        <v>64</v>
      </c>
      <c r="AO308" s="177" t="s">
        <v>65</v>
      </c>
      <c r="AP308" s="177" t="str">
        <f t="shared" si="177"/>
        <v>No</v>
      </c>
      <c r="AQ308" s="177" t="s">
        <v>64</v>
      </c>
      <c r="AR308" s="177" t="s">
        <v>64</v>
      </c>
      <c r="AS308" s="177" t="s">
        <v>64</v>
      </c>
      <c r="AT308" s="177" t="s">
        <v>65</v>
      </c>
      <c r="AU308" s="177" t="s">
        <v>65</v>
      </c>
      <c r="AV308" s="177" t="s">
        <v>64</v>
      </c>
      <c r="AW308" s="177" t="s">
        <v>64</v>
      </c>
      <c r="AX308" s="159" t="s">
        <v>110</v>
      </c>
      <c r="AY308" s="160" t="s">
        <v>65</v>
      </c>
      <c r="AZ308" s="177" t="s">
        <v>65</v>
      </c>
      <c r="BA308" s="177" t="str">
        <f t="shared" si="178"/>
        <v>Yes</v>
      </c>
      <c r="BB308" s="177" t="str">
        <f t="shared" si="179"/>
        <v>Yes</v>
      </c>
      <c r="BC308" s="159" t="s">
        <v>65</v>
      </c>
      <c r="BD308" s="177" t="s">
        <v>64</v>
      </c>
      <c r="BE308" s="177" t="s">
        <v>65</v>
      </c>
      <c r="BF308" s="177" t="s">
        <v>64</v>
      </c>
      <c r="BG308" s="177" t="s">
        <v>65</v>
      </c>
      <c r="BH308" s="177" t="s">
        <v>65</v>
      </c>
    </row>
    <row r="309" spans="1:60" ht="15.6" thickTop="1" thickBot="1" x14ac:dyDescent="0.35">
      <c r="A309" s="373"/>
      <c r="B309" s="323">
        <f>ROW()</f>
        <v>309</v>
      </c>
      <c r="C309" s="323">
        <f>COUNTIFS(D$6:D309,D309)</f>
        <v>1</v>
      </c>
      <c r="D309" s="62" t="s">
        <v>767</v>
      </c>
      <c r="F309" s="177" t="s">
        <v>65</v>
      </c>
      <c r="G309" s="177" t="s">
        <v>65</v>
      </c>
      <c r="H309" s="216" t="s">
        <v>64</v>
      </c>
      <c r="I309" s="177" t="s">
        <v>65</v>
      </c>
      <c r="J309" s="159" t="s">
        <v>64</v>
      </c>
      <c r="K309" s="160" t="s">
        <v>65</v>
      </c>
      <c r="L309" s="177" t="s">
        <v>64</v>
      </c>
      <c r="M309" s="159" t="s">
        <v>65</v>
      </c>
      <c r="N309" s="160" t="s">
        <v>65</v>
      </c>
      <c r="O309" s="177" t="s">
        <v>65</v>
      </c>
      <c r="P309" s="159" t="s">
        <v>65</v>
      </c>
      <c r="Q309" s="161" t="s">
        <v>65</v>
      </c>
      <c r="R309" s="161" t="s">
        <v>65</v>
      </c>
      <c r="S309" s="159" t="s">
        <v>65</v>
      </c>
      <c r="T309" s="160" t="s">
        <v>65</v>
      </c>
      <c r="U309" s="159" t="s">
        <v>64</v>
      </c>
      <c r="V309" s="160" t="s">
        <v>65</v>
      </c>
      <c r="W309" s="177" t="s">
        <v>64</v>
      </c>
      <c r="X309" s="177" t="s">
        <v>65</v>
      </c>
      <c r="Y309" s="177" t="s">
        <v>65</v>
      </c>
      <c r="Z309" s="177" t="s">
        <v>65</v>
      </c>
      <c r="AA309" s="177" t="s">
        <v>65</v>
      </c>
      <c r="AB309" s="177" t="s">
        <v>65</v>
      </c>
      <c r="AC309" s="177" t="s">
        <v>65</v>
      </c>
      <c r="AD309" s="177" t="s">
        <v>65</v>
      </c>
      <c r="AE309" s="177" t="s">
        <v>65</v>
      </c>
      <c r="AF309" s="177" t="s">
        <v>65</v>
      </c>
      <c r="AG309" s="177" t="s">
        <v>65</v>
      </c>
      <c r="AH309" s="177" t="s">
        <v>65</v>
      </c>
      <c r="AI309" s="177" t="s">
        <v>65</v>
      </c>
      <c r="AJ309" s="177" t="s">
        <v>65</v>
      </c>
      <c r="AK309" s="177" t="s">
        <v>65</v>
      </c>
      <c r="AL309" s="177" t="str">
        <f t="shared" si="176"/>
        <v>No</v>
      </c>
      <c r="AM309" s="177" t="s">
        <v>65</v>
      </c>
      <c r="AN309" s="177" t="s">
        <v>65</v>
      </c>
      <c r="AO309" s="177" t="s">
        <v>65</v>
      </c>
      <c r="AP309" s="177" t="str">
        <f t="shared" si="177"/>
        <v>No</v>
      </c>
      <c r="AQ309" s="177" t="s">
        <v>64</v>
      </c>
      <c r="AR309" s="177" t="s">
        <v>65</v>
      </c>
      <c r="AS309" s="177" t="s">
        <v>64</v>
      </c>
      <c r="AT309" s="177" t="s">
        <v>65</v>
      </c>
      <c r="AU309" s="177" t="s">
        <v>65</v>
      </c>
      <c r="AV309" s="177" t="s">
        <v>65</v>
      </c>
      <c r="AW309" s="177" t="s">
        <v>64</v>
      </c>
      <c r="AX309" s="159" t="s">
        <v>110</v>
      </c>
      <c r="AY309" s="160" t="s">
        <v>65</v>
      </c>
      <c r="AZ309" s="177" t="s">
        <v>65</v>
      </c>
      <c r="BA309" s="177" t="str">
        <f t="shared" si="178"/>
        <v>Yes</v>
      </c>
      <c r="BB309" s="177" t="str">
        <f t="shared" si="179"/>
        <v>Yes</v>
      </c>
      <c r="BC309" s="159" t="s">
        <v>65</v>
      </c>
      <c r="BD309" s="177" t="s">
        <v>65</v>
      </c>
      <c r="BE309" s="177" t="s">
        <v>65</v>
      </c>
      <c r="BF309" s="177" t="s">
        <v>65</v>
      </c>
      <c r="BG309" s="177" t="s">
        <v>65</v>
      </c>
      <c r="BH309" s="177" t="s">
        <v>65</v>
      </c>
    </row>
    <row r="310" spans="1:60" ht="15.6" thickTop="1" thickBot="1" x14ac:dyDescent="0.35">
      <c r="A310" s="373"/>
      <c r="B310" s="323">
        <f>ROW()</f>
        <v>310</v>
      </c>
      <c r="C310" s="323">
        <f>COUNTIFS(D$6:D310,D310)</f>
        <v>1</v>
      </c>
      <c r="D310" s="62" t="s">
        <v>768</v>
      </c>
      <c r="F310" s="177" t="s">
        <v>64</v>
      </c>
      <c r="G310" s="177" t="s">
        <v>64</v>
      </c>
      <c r="H310" s="177" t="s">
        <v>64</v>
      </c>
      <c r="I310" s="177" t="s">
        <v>64</v>
      </c>
      <c r="J310" s="159" t="s">
        <v>64</v>
      </c>
      <c r="K310" s="160" t="s">
        <v>65</v>
      </c>
      <c r="L310" s="177" t="s">
        <v>64</v>
      </c>
      <c r="M310" s="159" t="s">
        <v>65</v>
      </c>
      <c r="N310" s="160" t="s">
        <v>65</v>
      </c>
      <c r="O310" s="177" t="s">
        <v>64</v>
      </c>
      <c r="P310" s="159" t="s">
        <v>64</v>
      </c>
      <c r="Q310" s="161" t="s">
        <v>64</v>
      </c>
      <c r="R310" s="161" t="s">
        <v>64</v>
      </c>
      <c r="S310" s="159" t="s">
        <v>64</v>
      </c>
      <c r="T310" s="160" t="s">
        <v>65</v>
      </c>
      <c r="U310" s="159" t="s">
        <v>65</v>
      </c>
      <c r="V310" s="160" t="s">
        <v>65</v>
      </c>
      <c r="W310" s="177" t="s">
        <v>64</v>
      </c>
      <c r="X310" s="177" t="s">
        <v>64</v>
      </c>
      <c r="Y310" s="177" t="s">
        <v>64</v>
      </c>
      <c r="Z310" s="177" t="s">
        <v>64</v>
      </c>
      <c r="AA310" s="177" t="s">
        <v>65</v>
      </c>
      <c r="AB310" s="177" t="s">
        <v>65</v>
      </c>
      <c r="AC310" s="177" t="s">
        <v>65</v>
      </c>
      <c r="AD310" s="177" t="s">
        <v>64</v>
      </c>
      <c r="AE310" s="177" t="s">
        <v>64</v>
      </c>
      <c r="AF310" s="177" t="s">
        <v>64</v>
      </c>
      <c r="AG310" s="177" t="s">
        <v>65</v>
      </c>
      <c r="AH310" s="177" t="s">
        <v>64</v>
      </c>
      <c r="AI310" s="177" t="s">
        <v>65</v>
      </c>
      <c r="AJ310" s="177" t="s">
        <v>65</v>
      </c>
      <c r="AK310" s="177" t="s">
        <v>64</v>
      </c>
      <c r="AL310" s="177" t="str">
        <f t="shared" si="176"/>
        <v>Yes</v>
      </c>
      <c r="AM310" s="177" t="s">
        <v>64</v>
      </c>
      <c r="AN310" s="177" t="s">
        <v>64</v>
      </c>
      <c r="AO310" s="177" t="s">
        <v>65</v>
      </c>
      <c r="AP310" s="177" t="str">
        <f t="shared" si="177"/>
        <v>No</v>
      </c>
      <c r="AQ310" s="177" t="s">
        <v>64</v>
      </c>
      <c r="AR310" s="177" t="s">
        <v>64</v>
      </c>
      <c r="AS310" s="177" t="s">
        <v>64</v>
      </c>
      <c r="AT310" s="177" t="s">
        <v>65</v>
      </c>
      <c r="AU310" s="177" t="s">
        <v>65</v>
      </c>
      <c r="AV310" s="177" t="s">
        <v>64</v>
      </c>
      <c r="AW310" s="177" t="s">
        <v>64</v>
      </c>
      <c r="AX310" s="159" t="s">
        <v>110</v>
      </c>
      <c r="AY310" s="160" t="s">
        <v>65</v>
      </c>
      <c r="AZ310" s="177" t="s">
        <v>65</v>
      </c>
      <c r="BA310" s="177" t="str">
        <f t="shared" si="178"/>
        <v>Yes</v>
      </c>
      <c r="BB310" s="177" t="str">
        <f t="shared" si="179"/>
        <v>Yes</v>
      </c>
      <c r="BC310" s="159" t="s">
        <v>65</v>
      </c>
      <c r="BD310" s="177" t="s">
        <v>64</v>
      </c>
      <c r="BE310" s="177" t="s">
        <v>64</v>
      </c>
      <c r="BF310" s="177" t="s">
        <v>64</v>
      </c>
      <c r="BG310" s="177" t="s">
        <v>65</v>
      </c>
      <c r="BH310" s="177" t="s">
        <v>65</v>
      </c>
    </row>
    <row r="311" spans="1:60" ht="15.6" thickTop="1" thickBot="1" x14ac:dyDescent="0.35">
      <c r="A311" s="373"/>
      <c r="B311" s="323">
        <f>ROW()</f>
        <v>311</v>
      </c>
      <c r="C311" s="323">
        <f>COUNTIFS(D$6:D311,D311)</f>
        <v>1</v>
      </c>
      <c r="D311" s="62" t="s">
        <v>769</v>
      </c>
      <c r="F311" s="177" t="s">
        <v>64</v>
      </c>
      <c r="G311" s="177" t="s">
        <v>64</v>
      </c>
      <c r="H311" s="177" t="s">
        <v>64</v>
      </c>
      <c r="I311" s="177" t="s">
        <v>64</v>
      </c>
      <c r="J311" s="159" t="s">
        <v>64</v>
      </c>
      <c r="K311" s="160" t="s">
        <v>65</v>
      </c>
      <c r="L311" s="177" t="s">
        <v>64</v>
      </c>
      <c r="M311" s="159" t="s">
        <v>64</v>
      </c>
      <c r="N311" s="160" t="s">
        <v>65</v>
      </c>
      <c r="O311" s="177" t="s">
        <v>64</v>
      </c>
      <c r="P311" s="159" t="s">
        <v>64</v>
      </c>
      <c r="Q311" s="161" t="s">
        <v>64</v>
      </c>
      <c r="R311" s="161" t="s">
        <v>64</v>
      </c>
      <c r="S311" s="159" t="s">
        <v>64</v>
      </c>
      <c r="T311" s="160" t="s">
        <v>65</v>
      </c>
      <c r="U311" s="159" t="s">
        <v>64</v>
      </c>
      <c r="V311" s="160" t="s">
        <v>65</v>
      </c>
      <c r="W311" s="177" t="s">
        <v>64</v>
      </c>
      <c r="X311" s="177" t="s">
        <v>64</v>
      </c>
      <c r="Y311" s="177" t="s">
        <v>64</v>
      </c>
      <c r="Z311" s="177" t="s">
        <v>64</v>
      </c>
      <c r="AA311" s="177" t="s">
        <v>65</v>
      </c>
      <c r="AB311" s="177" t="s">
        <v>65</v>
      </c>
      <c r="AC311" s="177" t="s">
        <v>65</v>
      </c>
      <c r="AD311" s="177" t="s">
        <v>64</v>
      </c>
      <c r="AE311" s="177" t="s">
        <v>64</v>
      </c>
      <c r="AF311" s="177" t="s">
        <v>64</v>
      </c>
      <c r="AG311" s="177" t="s">
        <v>64</v>
      </c>
      <c r="AH311" s="177" t="s">
        <v>64</v>
      </c>
      <c r="AI311" s="177" t="s">
        <v>65</v>
      </c>
      <c r="AJ311" s="177" t="s">
        <v>65</v>
      </c>
      <c r="AK311" s="177" t="s">
        <v>64</v>
      </c>
      <c r="AL311" s="177" t="str">
        <f t="shared" si="176"/>
        <v>Yes</v>
      </c>
      <c r="AM311" s="177" t="s">
        <v>64</v>
      </c>
      <c r="AN311" s="177" t="s">
        <v>64</v>
      </c>
      <c r="AO311" s="177" t="s">
        <v>65</v>
      </c>
      <c r="AP311" s="177" t="str">
        <f t="shared" si="177"/>
        <v>No</v>
      </c>
      <c r="AQ311" s="177" t="s">
        <v>64</v>
      </c>
      <c r="AR311" s="177" t="s">
        <v>64</v>
      </c>
      <c r="AS311" s="177" t="s">
        <v>64</v>
      </c>
      <c r="AT311" s="177" t="s">
        <v>65</v>
      </c>
      <c r="AU311" s="177" t="s">
        <v>64</v>
      </c>
      <c r="AV311" s="177" t="s">
        <v>64</v>
      </c>
      <c r="AW311" s="177" t="s">
        <v>64</v>
      </c>
      <c r="AX311" s="159" t="s">
        <v>110</v>
      </c>
      <c r="AY311" s="160" t="s">
        <v>65</v>
      </c>
      <c r="AZ311" s="177" t="s">
        <v>65</v>
      </c>
      <c r="BA311" s="177" t="str">
        <f t="shared" si="178"/>
        <v>Yes</v>
      </c>
      <c r="BB311" s="177" t="str">
        <f t="shared" si="179"/>
        <v>Yes</v>
      </c>
      <c r="BC311" s="159" t="s">
        <v>65</v>
      </c>
      <c r="BD311" s="177" t="s">
        <v>64</v>
      </c>
      <c r="BE311" s="177" t="s">
        <v>64</v>
      </c>
      <c r="BF311" s="177" t="s">
        <v>64</v>
      </c>
      <c r="BG311" s="177" t="s">
        <v>65</v>
      </c>
      <c r="BH311" s="177" t="s">
        <v>65</v>
      </c>
    </row>
    <row r="312" spans="1:60" ht="15.6" thickTop="1" thickBot="1" x14ac:dyDescent="0.35">
      <c r="A312" s="373"/>
      <c r="B312" s="323">
        <f>ROW()</f>
        <v>312</v>
      </c>
      <c r="C312" s="323">
        <f>COUNTIFS(D$6:D312,D312)</f>
        <v>1</v>
      </c>
      <c r="D312" s="62" t="s">
        <v>770</v>
      </c>
      <c r="F312" s="177" t="s">
        <v>65</v>
      </c>
      <c r="G312" s="177" t="s">
        <v>65</v>
      </c>
      <c r="H312" s="177" t="s">
        <v>64</v>
      </c>
      <c r="I312" s="177" t="s">
        <v>64</v>
      </c>
      <c r="J312" s="159" t="s">
        <v>64</v>
      </c>
      <c r="K312" s="160" t="s">
        <v>65</v>
      </c>
      <c r="L312" s="177" t="s">
        <v>64</v>
      </c>
      <c r="M312" s="159" t="s">
        <v>65</v>
      </c>
      <c r="N312" s="160" t="s">
        <v>65</v>
      </c>
      <c r="O312" s="177" t="s">
        <v>64</v>
      </c>
      <c r="P312" s="159" t="s">
        <v>64</v>
      </c>
      <c r="Q312" s="161" t="s">
        <v>64</v>
      </c>
      <c r="R312" s="161" t="s">
        <v>64</v>
      </c>
      <c r="S312" s="159" t="s">
        <v>64</v>
      </c>
      <c r="T312" s="160" t="s">
        <v>65</v>
      </c>
      <c r="U312" s="159" t="s">
        <v>65</v>
      </c>
      <c r="V312" s="160" t="s">
        <v>65</v>
      </c>
      <c r="W312" s="177" t="s">
        <v>64</v>
      </c>
      <c r="X312" s="177" t="s">
        <v>65</v>
      </c>
      <c r="Y312" s="177" t="s">
        <v>64</v>
      </c>
      <c r="Z312" s="177" t="s">
        <v>65</v>
      </c>
      <c r="AA312" s="177" t="s">
        <v>65</v>
      </c>
      <c r="AB312" s="177" t="s">
        <v>65</v>
      </c>
      <c r="AC312" s="177" t="s">
        <v>65</v>
      </c>
      <c r="AD312" s="177" t="s">
        <v>65</v>
      </c>
      <c r="AE312" s="177" t="s">
        <v>64</v>
      </c>
      <c r="AF312" s="177" t="s">
        <v>65</v>
      </c>
      <c r="AG312" s="177" t="s">
        <v>65</v>
      </c>
      <c r="AH312" s="177" t="s">
        <v>65</v>
      </c>
      <c r="AI312" s="177" t="s">
        <v>64</v>
      </c>
      <c r="AJ312" s="177" t="s">
        <v>64</v>
      </c>
      <c r="AK312" s="177" t="s">
        <v>64</v>
      </c>
      <c r="AL312" s="177" t="str">
        <f t="shared" si="176"/>
        <v>Yes</v>
      </c>
      <c r="AM312" s="177" t="s">
        <v>64</v>
      </c>
      <c r="AN312" s="177" t="s">
        <v>64</v>
      </c>
      <c r="AO312" s="177" t="s">
        <v>65</v>
      </c>
      <c r="AP312" s="177" t="str">
        <f t="shared" si="177"/>
        <v>Yes</v>
      </c>
      <c r="AQ312" s="177" t="s">
        <v>64</v>
      </c>
      <c r="AR312" s="177" t="s">
        <v>64</v>
      </c>
      <c r="AS312" s="177" t="s">
        <v>65</v>
      </c>
      <c r="AT312" s="177" t="s">
        <v>65</v>
      </c>
      <c r="AU312" s="177" t="s">
        <v>65</v>
      </c>
      <c r="AV312" s="177" t="s">
        <v>65</v>
      </c>
      <c r="AW312" s="177" t="s">
        <v>65</v>
      </c>
      <c r="AX312" s="159" t="s">
        <v>110</v>
      </c>
      <c r="AY312" s="160" t="s">
        <v>65</v>
      </c>
      <c r="AZ312" s="177" t="s">
        <v>65</v>
      </c>
      <c r="BA312" s="177" t="str">
        <f t="shared" si="178"/>
        <v>No</v>
      </c>
      <c r="BB312" s="177" t="str">
        <f t="shared" si="179"/>
        <v>No</v>
      </c>
      <c r="BC312" s="159" t="s">
        <v>65</v>
      </c>
      <c r="BD312" s="177" t="s">
        <v>64</v>
      </c>
      <c r="BE312" s="177" t="s">
        <v>65</v>
      </c>
      <c r="BF312" s="177" t="s">
        <v>64</v>
      </c>
      <c r="BG312" s="177" t="s">
        <v>65</v>
      </c>
      <c r="BH312" s="177" t="s">
        <v>65</v>
      </c>
    </row>
    <row r="313" spans="1:60" ht="15.6" thickTop="1" thickBot="1" x14ac:dyDescent="0.35">
      <c r="A313" s="373"/>
      <c r="B313" s="323">
        <f>ROW()</f>
        <v>313</v>
      </c>
      <c r="C313" s="323">
        <f>COUNTIFS(D$6:D313,D313)</f>
        <v>1</v>
      </c>
      <c r="D313" s="62" t="s">
        <v>771</v>
      </c>
      <c r="F313" s="177" t="s">
        <v>65</v>
      </c>
      <c r="G313" s="177" t="s">
        <v>64</v>
      </c>
      <c r="H313" s="177" t="s">
        <v>64</v>
      </c>
      <c r="I313" s="177" t="s">
        <v>64</v>
      </c>
      <c r="J313" s="159" t="s">
        <v>64</v>
      </c>
      <c r="K313" s="160" t="s">
        <v>65</v>
      </c>
      <c r="L313" s="177" t="s">
        <v>64</v>
      </c>
      <c r="M313" s="159" t="s">
        <v>65</v>
      </c>
      <c r="N313" s="160" t="s">
        <v>65</v>
      </c>
      <c r="O313" s="177" t="s">
        <v>64</v>
      </c>
      <c r="P313" s="159" t="s">
        <v>64</v>
      </c>
      <c r="Q313" s="161" t="s">
        <v>64</v>
      </c>
      <c r="R313" s="161" t="s">
        <v>64</v>
      </c>
      <c r="S313" s="159" t="s">
        <v>64</v>
      </c>
      <c r="T313" s="160" t="s">
        <v>65</v>
      </c>
      <c r="U313" s="159" t="s">
        <v>65</v>
      </c>
      <c r="V313" s="160" t="s">
        <v>65</v>
      </c>
      <c r="W313" s="177" t="s">
        <v>64</v>
      </c>
      <c r="X313" s="177" t="s">
        <v>65</v>
      </c>
      <c r="Y313" s="177" t="s">
        <v>64</v>
      </c>
      <c r="Z313" s="177" t="s">
        <v>65</v>
      </c>
      <c r="AA313" s="177" t="s">
        <v>65</v>
      </c>
      <c r="AB313" s="177" t="s">
        <v>65</v>
      </c>
      <c r="AC313" s="177" t="s">
        <v>65</v>
      </c>
      <c r="AD313" s="177" t="s">
        <v>65</v>
      </c>
      <c r="AE313" s="177" t="s">
        <v>64</v>
      </c>
      <c r="AF313" s="177" t="s">
        <v>65</v>
      </c>
      <c r="AG313" s="177" t="s">
        <v>65</v>
      </c>
      <c r="AH313" s="177" t="s">
        <v>65</v>
      </c>
      <c r="AI313" s="177" t="s">
        <v>65</v>
      </c>
      <c r="AJ313" s="177" t="s">
        <v>65</v>
      </c>
      <c r="AK313" s="177" t="s">
        <v>64</v>
      </c>
      <c r="AL313" s="177" t="str">
        <f t="shared" si="176"/>
        <v>Yes</v>
      </c>
      <c r="AM313" s="177" t="s">
        <v>64</v>
      </c>
      <c r="AN313" s="177" t="s">
        <v>64</v>
      </c>
      <c r="AO313" s="177" t="s">
        <v>65</v>
      </c>
      <c r="AP313" s="177" t="str">
        <f t="shared" si="177"/>
        <v>No</v>
      </c>
      <c r="AQ313" s="177" t="s">
        <v>65</v>
      </c>
      <c r="AR313" s="177" t="s">
        <v>64</v>
      </c>
      <c r="AS313" s="177" t="s">
        <v>65</v>
      </c>
      <c r="AT313" s="177" t="s">
        <v>65</v>
      </c>
      <c r="AU313" s="177" t="s">
        <v>65</v>
      </c>
      <c r="AV313" s="177" t="s">
        <v>65</v>
      </c>
      <c r="AW313" s="177" t="s">
        <v>65</v>
      </c>
      <c r="AX313" s="159" t="s">
        <v>110</v>
      </c>
      <c r="AY313" s="160" t="s">
        <v>65</v>
      </c>
      <c r="AZ313" s="177" t="s">
        <v>65</v>
      </c>
      <c r="BA313" s="177" t="str">
        <f t="shared" si="178"/>
        <v>No</v>
      </c>
      <c r="BB313" s="177" t="str">
        <f t="shared" si="179"/>
        <v>No</v>
      </c>
      <c r="BC313" s="159" t="s">
        <v>65</v>
      </c>
      <c r="BD313" s="177" t="s">
        <v>64</v>
      </c>
      <c r="BE313" s="177" t="s">
        <v>65</v>
      </c>
      <c r="BF313" s="177" t="s">
        <v>64</v>
      </c>
      <c r="BG313" s="177" t="s">
        <v>65</v>
      </c>
      <c r="BH313" s="177" t="s">
        <v>65</v>
      </c>
    </row>
    <row r="314" spans="1:60" ht="15.6" thickTop="1" thickBot="1" x14ac:dyDescent="0.35">
      <c r="A314" s="373"/>
      <c r="B314" s="323">
        <f>ROW()</f>
        <v>314</v>
      </c>
      <c r="C314" s="323">
        <f>COUNTIFS(D$6:D314,D314)</f>
        <v>1</v>
      </c>
      <c r="D314" s="62" t="s">
        <v>772</v>
      </c>
      <c r="F314" s="177" t="s">
        <v>64</v>
      </c>
      <c r="G314" s="177" t="s">
        <v>64</v>
      </c>
      <c r="H314" s="177" t="s">
        <v>64</v>
      </c>
      <c r="I314" s="177" t="s">
        <v>64</v>
      </c>
      <c r="J314" s="159" t="s">
        <v>64</v>
      </c>
      <c r="K314" s="160" t="s">
        <v>65</v>
      </c>
      <c r="L314" s="177" t="s">
        <v>64</v>
      </c>
      <c r="M314" s="159" t="s">
        <v>64</v>
      </c>
      <c r="N314" s="160" t="s">
        <v>65</v>
      </c>
      <c r="O314" s="177" t="s">
        <v>64</v>
      </c>
      <c r="P314" s="159" t="s">
        <v>64</v>
      </c>
      <c r="Q314" s="161" t="s">
        <v>64</v>
      </c>
      <c r="R314" s="161" t="s">
        <v>64</v>
      </c>
      <c r="S314" s="159" t="s">
        <v>64</v>
      </c>
      <c r="T314" s="160" t="s">
        <v>65</v>
      </c>
      <c r="U314" s="159" t="s">
        <v>64</v>
      </c>
      <c r="V314" s="160" t="s">
        <v>65</v>
      </c>
      <c r="W314" s="177" t="s">
        <v>64</v>
      </c>
      <c r="X314" s="177" t="s">
        <v>64</v>
      </c>
      <c r="Y314" s="177" t="s">
        <v>64</v>
      </c>
      <c r="Z314" s="177" t="s">
        <v>64</v>
      </c>
      <c r="AA314" s="177" t="s">
        <v>65</v>
      </c>
      <c r="AB314" s="177" t="s">
        <v>65</v>
      </c>
      <c r="AC314" s="177" t="s">
        <v>65</v>
      </c>
      <c r="AD314" s="177" t="s">
        <v>64</v>
      </c>
      <c r="AE314" s="177" t="s">
        <v>64</v>
      </c>
      <c r="AF314" s="177" t="s">
        <v>64</v>
      </c>
      <c r="AG314" s="177" t="s">
        <v>64</v>
      </c>
      <c r="AH314" s="177" t="s">
        <v>64</v>
      </c>
      <c r="AI314" s="177" t="s">
        <v>64</v>
      </c>
      <c r="AJ314" s="177" t="s">
        <v>64</v>
      </c>
      <c r="AK314" s="177" t="s">
        <v>64</v>
      </c>
      <c r="AL314" s="177" t="str">
        <f t="shared" si="176"/>
        <v>Yes</v>
      </c>
      <c r="AM314" s="177" t="s">
        <v>64</v>
      </c>
      <c r="AN314" s="177" t="s">
        <v>64</v>
      </c>
      <c r="AO314" s="177" t="s">
        <v>64</v>
      </c>
      <c r="AP314" s="177" t="str">
        <f t="shared" si="177"/>
        <v>Yes</v>
      </c>
      <c r="AQ314" s="177" t="s">
        <v>64</v>
      </c>
      <c r="AR314" s="177" t="s">
        <v>64</v>
      </c>
      <c r="AS314" s="177" t="s">
        <v>64</v>
      </c>
      <c r="AT314" s="177" t="s">
        <v>64</v>
      </c>
      <c r="AU314" s="177" t="s">
        <v>64</v>
      </c>
      <c r="AV314" s="177" t="s">
        <v>64</v>
      </c>
      <c r="AW314" s="177" t="s">
        <v>64</v>
      </c>
      <c r="AX314" s="159" t="s">
        <v>110</v>
      </c>
      <c r="AY314" s="160" t="s">
        <v>65</v>
      </c>
      <c r="AZ314" s="177" t="s">
        <v>65</v>
      </c>
      <c r="BA314" s="177" t="str">
        <f t="shared" si="178"/>
        <v>Yes</v>
      </c>
      <c r="BB314" s="177" t="str">
        <f t="shared" si="179"/>
        <v>Yes</v>
      </c>
      <c r="BC314" s="159" t="s">
        <v>65</v>
      </c>
      <c r="BD314" s="177" t="s">
        <v>64</v>
      </c>
      <c r="BE314" s="177" t="s">
        <v>64</v>
      </c>
      <c r="BF314" s="177" t="s">
        <v>64</v>
      </c>
      <c r="BG314" s="177" t="s">
        <v>65</v>
      </c>
      <c r="BH314" s="177" t="s">
        <v>65</v>
      </c>
    </row>
    <row r="315" spans="1:60" ht="15.6" thickTop="1" thickBot="1" x14ac:dyDescent="0.35">
      <c r="A315" s="373"/>
      <c r="B315" s="323">
        <f>ROW()</f>
        <v>315</v>
      </c>
      <c r="C315" s="323">
        <f>COUNTIFS(D$6:D315,D315)</f>
        <v>1</v>
      </c>
      <c r="D315" s="62" t="s">
        <v>773</v>
      </c>
      <c r="F315" s="177" t="s">
        <v>64</v>
      </c>
      <c r="G315" s="177" t="s">
        <v>64</v>
      </c>
      <c r="H315" s="177" t="s">
        <v>64</v>
      </c>
      <c r="I315" s="177" t="s">
        <v>64</v>
      </c>
      <c r="J315" s="159" t="s">
        <v>64</v>
      </c>
      <c r="K315" s="160" t="s">
        <v>65</v>
      </c>
      <c r="L315" s="177" t="s">
        <v>64</v>
      </c>
      <c r="M315" s="159" t="s">
        <v>64</v>
      </c>
      <c r="N315" s="160" t="s">
        <v>65</v>
      </c>
      <c r="O315" s="177" t="s">
        <v>64</v>
      </c>
      <c r="P315" s="159" t="s">
        <v>64</v>
      </c>
      <c r="Q315" s="161" t="s">
        <v>64</v>
      </c>
      <c r="R315" s="161" t="s">
        <v>64</v>
      </c>
      <c r="S315" s="159" t="s">
        <v>64</v>
      </c>
      <c r="T315" s="160" t="s">
        <v>65</v>
      </c>
      <c r="U315" s="159" t="s">
        <v>64</v>
      </c>
      <c r="V315" s="160" t="s">
        <v>65</v>
      </c>
      <c r="W315" s="177" t="s">
        <v>64</v>
      </c>
      <c r="X315" s="177" t="s">
        <v>64</v>
      </c>
      <c r="Y315" s="177" t="s">
        <v>64</v>
      </c>
      <c r="Z315" s="177" t="s">
        <v>64</v>
      </c>
      <c r="AA315" s="177" t="s">
        <v>65</v>
      </c>
      <c r="AB315" s="177" t="s">
        <v>65</v>
      </c>
      <c r="AC315" s="177" t="s">
        <v>65</v>
      </c>
      <c r="AD315" s="177" t="s">
        <v>64</v>
      </c>
      <c r="AE315" s="177" t="s">
        <v>64</v>
      </c>
      <c r="AF315" s="177" t="s">
        <v>64</v>
      </c>
      <c r="AG315" s="177" t="s">
        <v>64</v>
      </c>
      <c r="AH315" s="177" t="s">
        <v>65</v>
      </c>
      <c r="AI315" s="177" t="s">
        <v>64</v>
      </c>
      <c r="AJ315" s="177" t="s">
        <v>64</v>
      </c>
      <c r="AK315" s="177" t="s">
        <v>64</v>
      </c>
      <c r="AL315" s="177" t="str">
        <f t="shared" si="176"/>
        <v>Yes</v>
      </c>
      <c r="AM315" s="177" t="s">
        <v>64</v>
      </c>
      <c r="AN315" s="177" t="s">
        <v>64</v>
      </c>
      <c r="AO315" s="177" t="s">
        <v>65</v>
      </c>
      <c r="AP315" s="177" t="str">
        <f t="shared" si="177"/>
        <v>Yes</v>
      </c>
      <c r="AQ315" s="177" t="s">
        <v>64</v>
      </c>
      <c r="AR315" s="177" t="s">
        <v>64</v>
      </c>
      <c r="AS315" s="177" t="s">
        <v>64</v>
      </c>
      <c r="AT315" s="177" t="s">
        <v>65</v>
      </c>
      <c r="AU315" s="177" t="s">
        <v>64</v>
      </c>
      <c r="AV315" s="177" t="s">
        <v>64</v>
      </c>
      <c r="AW315" s="177" t="s">
        <v>64</v>
      </c>
      <c r="AX315" s="159" t="s">
        <v>110</v>
      </c>
      <c r="AY315" s="160" t="s">
        <v>65</v>
      </c>
      <c r="AZ315" s="177" t="s">
        <v>65</v>
      </c>
      <c r="BA315" s="177" t="str">
        <f t="shared" si="178"/>
        <v>Yes</v>
      </c>
      <c r="BB315" s="177" t="str">
        <f t="shared" si="179"/>
        <v>Yes</v>
      </c>
      <c r="BC315" s="159" t="s">
        <v>65</v>
      </c>
      <c r="BD315" s="177" t="s">
        <v>64</v>
      </c>
      <c r="BE315" s="177" t="s">
        <v>64</v>
      </c>
      <c r="BF315" s="177" t="s">
        <v>64</v>
      </c>
      <c r="BG315" s="177" t="s">
        <v>65</v>
      </c>
      <c r="BH315" s="177" t="s">
        <v>65</v>
      </c>
    </row>
    <row r="316" spans="1:60" ht="15.6" thickTop="1" thickBot="1" x14ac:dyDescent="0.35">
      <c r="A316" s="373"/>
      <c r="B316" s="323">
        <f>ROW()</f>
        <v>316</v>
      </c>
      <c r="C316" s="323">
        <f>COUNTIFS(D$6:D316,D316)</f>
        <v>1</v>
      </c>
      <c r="D316" s="62" t="s">
        <v>774</v>
      </c>
      <c r="F316" s="177" t="s">
        <v>64</v>
      </c>
      <c r="G316" s="177" t="s">
        <v>64</v>
      </c>
      <c r="H316" s="177" t="s">
        <v>64</v>
      </c>
      <c r="I316" s="177" t="s">
        <v>64</v>
      </c>
      <c r="J316" s="159" t="s">
        <v>64</v>
      </c>
      <c r="K316" s="160" t="s">
        <v>65</v>
      </c>
      <c r="L316" s="177" t="s">
        <v>64</v>
      </c>
      <c r="M316" s="159" t="s">
        <v>64</v>
      </c>
      <c r="N316" s="160" t="s">
        <v>65</v>
      </c>
      <c r="O316" s="177" t="s">
        <v>64</v>
      </c>
      <c r="P316" s="159" t="s">
        <v>64</v>
      </c>
      <c r="Q316" s="161" t="s">
        <v>64</v>
      </c>
      <c r="R316" s="161" t="s">
        <v>64</v>
      </c>
      <c r="S316" s="159" t="s">
        <v>64</v>
      </c>
      <c r="T316" s="160" t="s">
        <v>65</v>
      </c>
      <c r="U316" s="159" t="s">
        <v>64</v>
      </c>
      <c r="V316" s="160" t="s">
        <v>65</v>
      </c>
      <c r="W316" s="177" t="s">
        <v>64</v>
      </c>
      <c r="X316" s="177" t="s">
        <v>64</v>
      </c>
      <c r="Y316" s="177" t="s">
        <v>64</v>
      </c>
      <c r="Z316" s="177" t="s">
        <v>64</v>
      </c>
      <c r="AA316" s="177" t="s">
        <v>65</v>
      </c>
      <c r="AB316" s="177" t="s">
        <v>65</v>
      </c>
      <c r="AC316" s="177" t="s">
        <v>65</v>
      </c>
      <c r="AD316" s="177" t="s">
        <v>64</v>
      </c>
      <c r="AE316" s="177" t="s">
        <v>64</v>
      </c>
      <c r="AF316" s="177" t="s">
        <v>64</v>
      </c>
      <c r="AG316" s="177" t="s">
        <v>64</v>
      </c>
      <c r="AH316" s="177" t="s">
        <v>65</v>
      </c>
      <c r="AI316" s="177" t="s">
        <v>64</v>
      </c>
      <c r="AJ316" s="177" t="s">
        <v>64</v>
      </c>
      <c r="AK316" s="177" t="s">
        <v>64</v>
      </c>
      <c r="AL316" s="177" t="str">
        <f t="shared" si="176"/>
        <v>Yes</v>
      </c>
      <c r="AM316" s="177" t="s">
        <v>64</v>
      </c>
      <c r="AN316" s="177" t="s">
        <v>64</v>
      </c>
      <c r="AO316" s="177" t="s">
        <v>64</v>
      </c>
      <c r="AP316" s="177" t="str">
        <f t="shared" si="177"/>
        <v>Yes</v>
      </c>
      <c r="AQ316" s="177" t="s">
        <v>64</v>
      </c>
      <c r="AR316" s="177" t="s">
        <v>64</v>
      </c>
      <c r="AS316" s="177" t="s">
        <v>64</v>
      </c>
      <c r="AT316" s="177" t="s">
        <v>65</v>
      </c>
      <c r="AU316" s="177" t="s">
        <v>64</v>
      </c>
      <c r="AV316" s="177" t="s">
        <v>64</v>
      </c>
      <c r="AW316" s="177" t="s">
        <v>64</v>
      </c>
      <c r="AX316" s="159" t="s">
        <v>110</v>
      </c>
      <c r="AY316" s="160" t="s">
        <v>65</v>
      </c>
      <c r="AZ316" s="177" t="s">
        <v>65</v>
      </c>
      <c r="BA316" s="177" t="str">
        <f t="shared" si="178"/>
        <v>Yes</v>
      </c>
      <c r="BB316" s="177" t="str">
        <f t="shared" si="179"/>
        <v>Yes</v>
      </c>
      <c r="BC316" s="159" t="s">
        <v>65</v>
      </c>
      <c r="BD316" s="177" t="s">
        <v>64</v>
      </c>
      <c r="BE316" s="177" t="s">
        <v>64</v>
      </c>
      <c r="BF316" s="177" t="s">
        <v>64</v>
      </c>
      <c r="BG316" s="177" t="s">
        <v>65</v>
      </c>
      <c r="BH316" s="177" t="s">
        <v>64</v>
      </c>
    </row>
    <row r="317" spans="1:60" ht="15.6" thickTop="1" thickBot="1" x14ac:dyDescent="0.35">
      <c r="A317" s="373"/>
      <c r="B317" s="323">
        <f>ROW()</f>
        <v>317</v>
      </c>
      <c r="C317" s="323">
        <f>COUNTIFS(D$6:D317,D317)</f>
        <v>1</v>
      </c>
      <c r="D317" s="63" t="s">
        <v>775</v>
      </c>
      <c r="F317" s="177" t="s">
        <v>64</v>
      </c>
      <c r="G317" s="177" t="s">
        <v>65</v>
      </c>
      <c r="H317" s="177" t="s">
        <v>64</v>
      </c>
      <c r="I317" s="177" t="s">
        <v>64</v>
      </c>
      <c r="J317" s="159" t="s">
        <v>65</v>
      </c>
      <c r="K317" s="160" t="s">
        <v>65</v>
      </c>
      <c r="L317" s="177" t="s">
        <v>65</v>
      </c>
      <c r="M317" s="159" t="s">
        <v>64</v>
      </c>
      <c r="N317" s="160" t="s">
        <v>65</v>
      </c>
      <c r="O317" s="177" t="s">
        <v>64</v>
      </c>
      <c r="P317" s="159" t="s">
        <v>64</v>
      </c>
      <c r="Q317" s="161" t="s">
        <v>64</v>
      </c>
      <c r="R317" s="161" t="s">
        <v>64</v>
      </c>
      <c r="S317" s="159" t="s">
        <v>65</v>
      </c>
      <c r="T317" s="160" t="s">
        <v>65</v>
      </c>
      <c r="U317" s="159" t="s">
        <v>64</v>
      </c>
      <c r="V317" s="160" t="s">
        <v>65</v>
      </c>
      <c r="W317" s="177" t="s">
        <v>65</v>
      </c>
      <c r="X317" s="177" t="s">
        <v>65</v>
      </c>
      <c r="Y317" s="177" t="s">
        <v>65</v>
      </c>
      <c r="Z317" s="177" t="s">
        <v>65</v>
      </c>
      <c r="AA317" s="177" t="s">
        <v>65</v>
      </c>
      <c r="AB317" s="177" t="s">
        <v>65</v>
      </c>
      <c r="AC317" s="177" t="s">
        <v>65</v>
      </c>
      <c r="AD317" s="177" t="s">
        <v>65</v>
      </c>
      <c r="AE317" s="177" t="s">
        <v>65</v>
      </c>
      <c r="AF317" s="177" t="s">
        <v>65</v>
      </c>
      <c r="AG317" s="177" t="s">
        <v>65</v>
      </c>
      <c r="AH317" s="177" t="s">
        <v>65</v>
      </c>
      <c r="AI317" s="177" t="s">
        <v>65</v>
      </c>
      <c r="AJ317" s="177" t="s">
        <v>65</v>
      </c>
      <c r="AK317" s="177" t="s">
        <v>65</v>
      </c>
      <c r="AL317" s="177" t="str">
        <f t="shared" si="176"/>
        <v>No</v>
      </c>
      <c r="AM317" s="177" t="s">
        <v>65</v>
      </c>
      <c r="AN317" s="177" t="s">
        <v>65</v>
      </c>
      <c r="AO317" s="177" t="s">
        <v>65</v>
      </c>
      <c r="AP317" s="177" t="str">
        <f t="shared" si="177"/>
        <v>No</v>
      </c>
      <c r="AQ317" s="177" t="s">
        <v>64</v>
      </c>
      <c r="AR317" s="177" t="s">
        <v>65</v>
      </c>
      <c r="AS317" s="177" t="s">
        <v>65</v>
      </c>
      <c r="AT317" s="177" t="s">
        <v>65</v>
      </c>
      <c r="AU317" s="177" t="s">
        <v>65</v>
      </c>
      <c r="AV317" s="177" t="s">
        <v>65</v>
      </c>
      <c r="AW317" s="177" t="s">
        <v>64</v>
      </c>
      <c r="AX317" s="159" t="s">
        <v>110</v>
      </c>
      <c r="AY317" s="160" t="s">
        <v>65</v>
      </c>
      <c r="AZ317" s="177" t="s">
        <v>65</v>
      </c>
      <c r="BA317" s="177" t="str">
        <f t="shared" si="178"/>
        <v>Yes</v>
      </c>
      <c r="BB317" s="177" t="str">
        <f t="shared" si="179"/>
        <v>Yes</v>
      </c>
      <c r="BC317" s="159" t="s">
        <v>65</v>
      </c>
      <c r="BD317" s="177" t="s">
        <v>65</v>
      </c>
      <c r="BE317" s="177" t="s">
        <v>65</v>
      </c>
      <c r="BF317" s="177" t="s">
        <v>65</v>
      </c>
      <c r="BG317" s="177" t="s">
        <v>65</v>
      </c>
      <c r="BH317" s="177" t="s">
        <v>65</v>
      </c>
    </row>
    <row r="318" spans="1:60" ht="15.6" thickTop="1" thickBot="1" x14ac:dyDescent="0.35">
      <c r="A318" s="373"/>
      <c r="B318" s="323">
        <f>ROW()</f>
        <v>318</v>
      </c>
      <c r="C318" s="323">
        <f>COUNTIFS(D$6:D318,D318)</f>
        <v>1</v>
      </c>
      <c r="D318" s="62" t="s">
        <v>776</v>
      </c>
      <c r="F318" s="177" t="s">
        <v>65</v>
      </c>
      <c r="G318" s="177" t="s">
        <v>64</v>
      </c>
      <c r="H318" s="177" t="s">
        <v>64</v>
      </c>
      <c r="I318" s="177" t="s">
        <v>65</v>
      </c>
      <c r="J318" s="159" t="s">
        <v>65</v>
      </c>
      <c r="K318" s="160" t="s">
        <v>65</v>
      </c>
      <c r="L318" s="177" t="s">
        <v>65</v>
      </c>
      <c r="M318" s="159" t="s">
        <v>65</v>
      </c>
      <c r="N318" s="160" t="s">
        <v>65</v>
      </c>
      <c r="O318" s="177" t="s">
        <v>64</v>
      </c>
      <c r="P318" s="159" t="s">
        <v>64</v>
      </c>
      <c r="Q318" s="161" t="s">
        <v>64</v>
      </c>
      <c r="R318" s="161" t="s">
        <v>64</v>
      </c>
      <c r="S318" s="159" t="s">
        <v>64</v>
      </c>
      <c r="T318" s="160" t="s">
        <v>65</v>
      </c>
      <c r="U318" s="159" t="s">
        <v>64</v>
      </c>
      <c r="V318" s="160" t="s">
        <v>65</v>
      </c>
      <c r="W318" s="177" t="s">
        <v>65</v>
      </c>
      <c r="X318" s="177" t="s">
        <v>65</v>
      </c>
      <c r="Y318" s="177" t="s">
        <v>64</v>
      </c>
      <c r="Z318" s="177" t="s">
        <v>65</v>
      </c>
      <c r="AA318" s="177" t="s">
        <v>65</v>
      </c>
      <c r="AB318" s="177" t="s">
        <v>65</v>
      </c>
      <c r="AC318" s="177" t="s">
        <v>65</v>
      </c>
      <c r="AD318" s="177" t="s">
        <v>65</v>
      </c>
      <c r="AE318" s="177" t="s">
        <v>65</v>
      </c>
      <c r="AF318" s="177" t="s">
        <v>65</v>
      </c>
      <c r="AG318" s="177" t="s">
        <v>64</v>
      </c>
      <c r="AH318" s="177" t="s">
        <v>65</v>
      </c>
      <c r="AI318" s="177" t="s">
        <v>65</v>
      </c>
      <c r="AJ318" s="177" t="s">
        <v>65</v>
      </c>
      <c r="AK318" s="177" t="s">
        <v>65</v>
      </c>
      <c r="AL318" s="177" t="str">
        <f t="shared" si="176"/>
        <v>No</v>
      </c>
      <c r="AM318" s="177" t="s">
        <v>64</v>
      </c>
      <c r="AN318" s="177" t="s">
        <v>64</v>
      </c>
      <c r="AO318" s="177" t="s">
        <v>65</v>
      </c>
      <c r="AP318" s="177" t="str">
        <f t="shared" si="177"/>
        <v>No</v>
      </c>
      <c r="AQ318" s="177" t="s">
        <v>64</v>
      </c>
      <c r="AR318" s="177" t="s">
        <v>64</v>
      </c>
      <c r="AS318" s="177" t="s">
        <v>64</v>
      </c>
      <c r="AT318" s="177" t="s">
        <v>65</v>
      </c>
      <c r="AU318" s="177" t="s">
        <v>65</v>
      </c>
      <c r="AV318" s="177" t="s">
        <v>65</v>
      </c>
      <c r="AW318" s="177" t="s">
        <v>64</v>
      </c>
      <c r="AX318" s="159" t="s">
        <v>110</v>
      </c>
      <c r="AY318" s="160" t="s">
        <v>65</v>
      </c>
      <c r="AZ318" s="177" t="s">
        <v>65</v>
      </c>
      <c r="BA318" s="177" t="str">
        <f t="shared" si="178"/>
        <v>Yes</v>
      </c>
      <c r="BB318" s="177" t="str">
        <f t="shared" si="179"/>
        <v>Yes</v>
      </c>
      <c r="BC318" s="159" t="s">
        <v>65</v>
      </c>
      <c r="BD318" s="177" t="s">
        <v>65</v>
      </c>
      <c r="BE318" s="177" t="s">
        <v>65</v>
      </c>
      <c r="BF318" s="177" t="s">
        <v>65</v>
      </c>
      <c r="BG318" s="177" t="s">
        <v>65</v>
      </c>
      <c r="BH318" s="177" t="s">
        <v>65</v>
      </c>
    </row>
    <row r="319" spans="1:60" ht="15.6" thickTop="1" thickBot="1" x14ac:dyDescent="0.35">
      <c r="A319" s="373"/>
      <c r="B319" s="323">
        <f>ROW()</f>
        <v>319</v>
      </c>
      <c r="C319" s="323">
        <f>COUNTIFS(D$6:D319,D319)</f>
        <v>1</v>
      </c>
      <c r="D319" s="62" t="s">
        <v>777</v>
      </c>
      <c r="F319" s="177" t="s">
        <v>64</v>
      </c>
      <c r="G319" s="177" t="s">
        <v>65</v>
      </c>
      <c r="H319" s="177" t="s">
        <v>64</v>
      </c>
      <c r="I319" s="177" t="s">
        <v>65</v>
      </c>
      <c r="J319" s="159" t="s">
        <v>64</v>
      </c>
      <c r="K319" s="160" t="s">
        <v>65</v>
      </c>
      <c r="L319" s="177" t="s">
        <v>64</v>
      </c>
      <c r="M319" s="159" t="s">
        <v>65</v>
      </c>
      <c r="N319" s="160" t="s">
        <v>65</v>
      </c>
      <c r="O319" s="177" t="s">
        <v>65</v>
      </c>
      <c r="P319" s="159" t="s">
        <v>65</v>
      </c>
      <c r="Q319" s="161" t="s">
        <v>65</v>
      </c>
      <c r="R319" s="161" t="s">
        <v>65</v>
      </c>
      <c r="S319" s="159" t="s">
        <v>64</v>
      </c>
      <c r="T319" s="160" t="s">
        <v>65</v>
      </c>
      <c r="U319" s="159" t="s">
        <v>64</v>
      </c>
      <c r="V319" s="160" t="s">
        <v>65</v>
      </c>
      <c r="W319" s="177" t="s">
        <v>65</v>
      </c>
      <c r="X319" s="177" t="s">
        <v>65</v>
      </c>
      <c r="Y319" s="177" t="s">
        <v>64</v>
      </c>
      <c r="Z319" s="177" t="s">
        <v>65</v>
      </c>
      <c r="AA319" s="177" t="s">
        <v>65</v>
      </c>
      <c r="AB319" s="177" t="s">
        <v>65</v>
      </c>
      <c r="AC319" s="177" t="s">
        <v>65</v>
      </c>
      <c r="AD319" s="177" t="s">
        <v>64</v>
      </c>
      <c r="AE319" s="177" t="s">
        <v>65</v>
      </c>
      <c r="AF319" s="177" t="s">
        <v>65</v>
      </c>
      <c r="AG319" s="177" t="s">
        <v>65</v>
      </c>
      <c r="AH319" s="177" t="s">
        <v>65</v>
      </c>
      <c r="AI319" s="177" t="s">
        <v>65</v>
      </c>
      <c r="AJ319" s="177" t="s">
        <v>65</v>
      </c>
      <c r="AK319" s="177" t="s">
        <v>64</v>
      </c>
      <c r="AL319" s="177" t="str">
        <f t="shared" si="176"/>
        <v>Yes</v>
      </c>
      <c r="AM319" s="177" t="s">
        <v>65</v>
      </c>
      <c r="AN319" s="177" t="s">
        <v>65</v>
      </c>
      <c r="AO319" s="177" t="s">
        <v>65</v>
      </c>
      <c r="AP319" s="177" t="str">
        <f t="shared" si="177"/>
        <v>No</v>
      </c>
      <c r="AQ319" s="177" t="s">
        <v>64</v>
      </c>
      <c r="AR319" s="177" t="s">
        <v>65</v>
      </c>
      <c r="AS319" s="177" t="s">
        <v>65</v>
      </c>
      <c r="AT319" s="177" t="s">
        <v>65</v>
      </c>
      <c r="AU319" s="177" t="s">
        <v>65</v>
      </c>
      <c r="AV319" s="177" t="s">
        <v>65</v>
      </c>
      <c r="AW319" s="177" t="s">
        <v>64</v>
      </c>
      <c r="AX319" s="159" t="s">
        <v>110</v>
      </c>
      <c r="AY319" s="160" t="s">
        <v>65</v>
      </c>
      <c r="AZ319" s="177" t="s">
        <v>65</v>
      </c>
      <c r="BA319" s="177" t="str">
        <f t="shared" si="178"/>
        <v>Yes</v>
      </c>
      <c r="BB319" s="177" t="str">
        <f t="shared" si="179"/>
        <v>Yes</v>
      </c>
      <c r="BC319" s="159" t="s">
        <v>65</v>
      </c>
      <c r="BD319" s="177" t="s">
        <v>64</v>
      </c>
      <c r="BE319" s="177" t="s">
        <v>65</v>
      </c>
      <c r="BF319" s="177" t="s">
        <v>64</v>
      </c>
      <c r="BG319" s="177" t="s">
        <v>65</v>
      </c>
      <c r="BH319" s="177" t="s">
        <v>65</v>
      </c>
    </row>
    <row r="320" spans="1:60" ht="15.6" thickTop="1" thickBot="1" x14ac:dyDescent="0.35">
      <c r="A320" s="373"/>
      <c r="B320" s="323">
        <f>ROW()</f>
        <v>320</v>
      </c>
      <c r="C320" s="323">
        <f>COUNTIFS(D$6:D320,D320)</f>
        <v>1</v>
      </c>
      <c r="D320" s="62" t="s">
        <v>778</v>
      </c>
      <c r="F320" s="177" t="s">
        <v>64</v>
      </c>
      <c r="G320" s="177" t="s">
        <v>64</v>
      </c>
      <c r="H320" s="177" t="s">
        <v>64</v>
      </c>
      <c r="I320" s="177" t="s">
        <v>64</v>
      </c>
      <c r="J320" s="159" t="s">
        <v>64</v>
      </c>
      <c r="K320" s="160" t="s">
        <v>65</v>
      </c>
      <c r="L320" s="177" t="s">
        <v>64</v>
      </c>
      <c r="M320" s="159" t="s">
        <v>64</v>
      </c>
      <c r="N320" s="160" t="s">
        <v>65</v>
      </c>
      <c r="O320" s="177" t="s">
        <v>64</v>
      </c>
      <c r="P320" s="159" t="s">
        <v>64</v>
      </c>
      <c r="Q320" s="161" t="s">
        <v>64</v>
      </c>
      <c r="R320" s="161" t="s">
        <v>64</v>
      </c>
      <c r="S320" s="159" t="s">
        <v>64</v>
      </c>
      <c r="T320" s="160" t="s">
        <v>65</v>
      </c>
      <c r="U320" s="159" t="s">
        <v>64</v>
      </c>
      <c r="V320" s="160" t="s">
        <v>65</v>
      </c>
      <c r="W320" s="177" t="s">
        <v>65</v>
      </c>
      <c r="X320" s="177" t="s">
        <v>65</v>
      </c>
      <c r="Y320" s="177" t="s">
        <v>64</v>
      </c>
      <c r="Z320" s="177" t="s">
        <v>64</v>
      </c>
      <c r="AA320" s="177" t="s">
        <v>65</v>
      </c>
      <c r="AB320" s="177" t="s">
        <v>65</v>
      </c>
      <c r="AC320" s="177" t="s">
        <v>65</v>
      </c>
      <c r="AD320" s="177" t="s">
        <v>64</v>
      </c>
      <c r="AE320" s="177" t="s">
        <v>64</v>
      </c>
      <c r="AF320" s="177" t="s">
        <v>65</v>
      </c>
      <c r="AG320" s="177" t="s">
        <v>64</v>
      </c>
      <c r="AH320" s="177" t="s">
        <v>64</v>
      </c>
      <c r="AI320" s="177" t="s">
        <v>65</v>
      </c>
      <c r="AJ320" s="177" t="s">
        <v>65</v>
      </c>
      <c r="AK320" s="177" t="s">
        <v>64</v>
      </c>
      <c r="AL320" s="177" t="str">
        <f t="shared" si="176"/>
        <v>Yes</v>
      </c>
      <c r="AM320" s="177" t="s">
        <v>64</v>
      </c>
      <c r="AN320" s="177" t="s">
        <v>64</v>
      </c>
      <c r="AO320" s="177" t="s">
        <v>65</v>
      </c>
      <c r="AP320" s="177" t="str">
        <f t="shared" si="177"/>
        <v>No</v>
      </c>
      <c r="AQ320" s="177" t="s">
        <v>64</v>
      </c>
      <c r="AR320" s="177" t="s">
        <v>64</v>
      </c>
      <c r="AS320" s="177" t="s">
        <v>65</v>
      </c>
      <c r="AT320" s="177" t="s">
        <v>65</v>
      </c>
      <c r="AU320" s="177" t="s">
        <v>64</v>
      </c>
      <c r="AV320" s="177" t="s">
        <v>65</v>
      </c>
      <c r="AW320" s="177" t="s">
        <v>64</v>
      </c>
      <c r="AX320" s="159" t="s">
        <v>110</v>
      </c>
      <c r="AY320" s="160" t="s">
        <v>65</v>
      </c>
      <c r="AZ320" s="177" t="s">
        <v>65</v>
      </c>
      <c r="BA320" s="177" t="str">
        <f t="shared" si="178"/>
        <v>Yes</v>
      </c>
      <c r="BB320" s="177" t="str">
        <f t="shared" si="179"/>
        <v>Yes</v>
      </c>
      <c r="BC320" s="159" t="s">
        <v>65</v>
      </c>
      <c r="BD320" s="177" t="s">
        <v>64</v>
      </c>
      <c r="BE320" s="177" t="s">
        <v>65</v>
      </c>
      <c r="BF320" s="177" t="s">
        <v>64</v>
      </c>
      <c r="BG320" s="177" t="s">
        <v>65</v>
      </c>
      <c r="BH320" s="177" t="s">
        <v>65</v>
      </c>
    </row>
    <row r="321" spans="1:60" ht="15" thickTop="1" x14ac:dyDescent="0.3">
      <c r="A321" s="373"/>
      <c r="B321" s="323">
        <f>ROW()</f>
        <v>321</v>
      </c>
      <c r="C321" s="323">
        <f>COUNTIFS(D$6:D321,D321)</f>
        <v>28</v>
      </c>
      <c r="D321" s="12" t="s">
        <v>667</v>
      </c>
      <c r="F321" s="168"/>
      <c r="G321" s="168"/>
      <c r="H321" s="167"/>
      <c r="I321" s="168"/>
      <c r="J321" s="168"/>
      <c r="K321" s="167"/>
      <c r="L321" s="167"/>
      <c r="M321" s="168"/>
      <c r="N321" s="167"/>
      <c r="O321" s="167"/>
      <c r="P321" s="167"/>
      <c r="Q321" s="167"/>
      <c r="R321" s="167"/>
      <c r="S321" s="168"/>
      <c r="T321" s="167"/>
      <c r="U321" s="168"/>
      <c r="V321" s="167"/>
      <c r="W321" s="168"/>
      <c r="X321" s="167"/>
      <c r="Y321" s="167"/>
      <c r="Z321" s="167"/>
      <c r="AA321" s="167"/>
      <c r="AB321" s="168"/>
      <c r="AC321" s="168"/>
      <c r="AD321" s="168"/>
      <c r="AE321" s="167"/>
      <c r="AF321" s="167"/>
      <c r="AG321" s="167"/>
      <c r="AH321" s="168"/>
      <c r="AI321" s="167"/>
      <c r="AJ321" s="167"/>
      <c r="AK321" s="167"/>
      <c r="AL321" s="167"/>
      <c r="AM321" s="167"/>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row>
    <row r="322" spans="1:60" ht="15" thickBot="1" x14ac:dyDescent="0.35">
      <c r="A322" s="373" t="s">
        <v>9</v>
      </c>
      <c r="B322" s="323">
        <f>ROW()</f>
        <v>322</v>
      </c>
      <c r="C322" s="323">
        <f>COUNTIFS(D$6:D322,D322)</f>
        <v>1</v>
      </c>
      <c r="D322" s="58" t="s">
        <v>779</v>
      </c>
      <c r="F322" s="167"/>
      <c r="G322" s="167"/>
      <c r="H322" s="167"/>
      <c r="I322" s="167"/>
      <c r="J322" s="167"/>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c r="AG322" s="167"/>
      <c r="AH322" s="167"/>
      <c r="AI322" s="167"/>
      <c r="AJ322" s="167"/>
      <c r="AK322" s="167"/>
      <c r="AL322" s="167"/>
      <c r="AM322" s="167"/>
      <c r="AN322" s="167"/>
      <c r="AO322" s="167"/>
      <c r="AP322" s="167"/>
      <c r="AQ322" s="167"/>
      <c r="AR322" s="167"/>
      <c r="AS322" s="167"/>
      <c r="AT322" s="167"/>
      <c r="AU322" s="167"/>
      <c r="AV322" s="167"/>
      <c r="AW322" s="167"/>
      <c r="AX322" s="167"/>
      <c r="AY322" s="167"/>
      <c r="AZ322" s="167"/>
      <c r="BA322" s="167"/>
      <c r="BB322" s="167"/>
      <c r="BC322" s="167"/>
      <c r="BD322" s="167"/>
      <c r="BE322" s="167"/>
      <c r="BF322" s="167"/>
      <c r="BG322" s="167"/>
      <c r="BH322" s="167"/>
    </row>
    <row r="323" spans="1:60" ht="15" thickTop="1" x14ac:dyDescent="0.3">
      <c r="A323" s="373"/>
      <c r="B323" s="323">
        <f>ROW()</f>
        <v>323</v>
      </c>
      <c r="C323" s="323">
        <f>COUNTIFS(D$6:D323,D323)</f>
        <v>1</v>
      </c>
      <c r="D323" s="64" t="s">
        <v>780</v>
      </c>
      <c r="F323" s="177" t="s">
        <v>64</v>
      </c>
      <c r="G323" s="177" t="s">
        <v>65</v>
      </c>
      <c r="H323" s="177" t="s">
        <v>64</v>
      </c>
      <c r="I323" s="177" t="s">
        <v>64</v>
      </c>
      <c r="J323" s="159" t="s">
        <v>64</v>
      </c>
      <c r="K323" s="160" t="s">
        <v>65</v>
      </c>
      <c r="L323" s="177" t="s">
        <v>64</v>
      </c>
      <c r="M323" s="159" t="s">
        <v>65</v>
      </c>
      <c r="N323" s="160" t="s">
        <v>65</v>
      </c>
      <c r="O323" s="177" t="s">
        <v>64</v>
      </c>
      <c r="P323" s="159" t="s">
        <v>64</v>
      </c>
      <c r="Q323" s="161" t="s">
        <v>64</v>
      </c>
      <c r="R323" s="161" t="s">
        <v>64</v>
      </c>
      <c r="S323" s="159" t="s">
        <v>64</v>
      </c>
      <c r="T323" s="160" t="s">
        <v>65</v>
      </c>
      <c r="U323" s="159" t="s">
        <v>65</v>
      </c>
      <c r="V323" s="160" t="s">
        <v>65</v>
      </c>
      <c r="W323" s="177" t="s">
        <v>64</v>
      </c>
      <c r="X323" s="177" t="s">
        <v>64</v>
      </c>
      <c r="Y323" s="177" t="s">
        <v>64</v>
      </c>
      <c r="Z323" s="177" t="s">
        <v>64</v>
      </c>
      <c r="AA323" s="177" t="s">
        <v>65</v>
      </c>
      <c r="AB323" s="177" t="s">
        <v>65</v>
      </c>
      <c r="AC323" s="177" t="s">
        <v>65</v>
      </c>
      <c r="AD323" s="177" t="s">
        <v>64</v>
      </c>
      <c r="AE323" s="177" t="s">
        <v>64</v>
      </c>
      <c r="AF323" s="177" t="s">
        <v>64</v>
      </c>
      <c r="AG323" s="177" t="s">
        <v>65</v>
      </c>
      <c r="AH323" s="177" t="s">
        <v>64</v>
      </c>
      <c r="AI323" s="177" t="s">
        <v>65</v>
      </c>
      <c r="AJ323" s="177" t="s">
        <v>65</v>
      </c>
      <c r="AK323" s="177" t="s">
        <v>65</v>
      </c>
      <c r="AL323" s="177" t="str">
        <f t="shared" ref="AL323:AL335" si="180">AK323</f>
        <v>No</v>
      </c>
      <c r="AM323" s="177" t="s">
        <v>64</v>
      </c>
      <c r="AN323" s="177" t="s">
        <v>64</v>
      </c>
      <c r="AO323" s="177" t="s">
        <v>65</v>
      </c>
      <c r="AP323" s="177" t="str">
        <f t="shared" ref="AP323:AP335" si="181">AI323</f>
        <v>No</v>
      </c>
      <c r="AQ323" s="177" t="s">
        <v>64</v>
      </c>
      <c r="AR323" s="177" t="s">
        <v>64</v>
      </c>
      <c r="AS323" s="177" t="s">
        <v>64</v>
      </c>
      <c r="AT323" s="177" t="s">
        <v>65</v>
      </c>
      <c r="AU323" s="177" t="s">
        <v>65</v>
      </c>
      <c r="AV323" s="177" t="s">
        <v>65</v>
      </c>
      <c r="AW323" s="177" t="s">
        <v>65</v>
      </c>
      <c r="AX323" s="159" t="s">
        <v>110</v>
      </c>
      <c r="AY323" s="160" t="s">
        <v>65</v>
      </c>
      <c r="AZ323" s="177" t="s">
        <v>65</v>
      </c>
      <c r="BA323" s="177" t="str">
        <f>AW323</f>
        <v>No</v>
      </c>
      <c r="BB323" s="177" t="str">
        <f>AW323</f>
        <v>No</v>
      </c>
      <c r="BC323" s="159" t="s">
        <v>65</v>
      </c>
      <c r="BD323" s="177" t="s">
        <v>64</v>
      </c>
      <c r="BE323" s="177" t="s">
        <v>64</v>
      </c>
      <c r="BF323" s="177" t="s">
        <v>64</v>
      </c>
      <c r="BG323" s="177" t="s">
        <v>65</v>
      </c>
      <c r="BH323" s="177" t="s">
        <v>65</v>
      </c>
    </row>
    <row r="324" spans="1:60" ht="14.4" x14ac:dyDescent="0.3">
      <c r="A324" s="373"/>
      <c r="B324" s="323">
        <f>ROW()</f>
        <v>324</v>
      </c>
      <c r="C324" s="323">
        <f>COUNTIFS(D$6:D324,D324)</f>
        <v>1</v>
      </c>
      <c r="D324" s="65" t="s">
        <v>781</v>
      </c>
      <c r="F324" s="177" t="s">
        <v>64</v>
      </c>
      <c r="G324" s="177" t="s">
        <v>65</v>
      </c>
      <c r="H324" s="177" t="s">
        <v>64</v>
      </c>
      <c r="I324" s="177" t="s">
        <v>64</v>
      </c>
      <c r="J324" s="159" t="s">
        <v>64</v>
      </c>
      <c r="K324" s="160" t="s">
        <v>65</v>
      </c>
      <c r="L324" s="177" t="s">
        <v>64</v>
      </c>
      <c r="M324" s="159" t="s">
        <v>65</v>
      </c>
      <c r="N324" s="160" t="s">
        <v>65</v>
      </c>
      <c r="O324" s="177" t="s">
        <v>64</v>
      </c>
      <c r="P324" s="159" t="s">
        <v>64</v>
      </c>
      <c r="Q324" s="161" t="s">
        <v>64</v>
      </c>
      <c r="R324" s="161" t="s">
        <v>64</v>
      </c>
      <c r="S324" s="159" t="s">
        <v>64</v>
      </c>
      <c r="T324" s="160" t="s">
        <v>65</v>
      </c>
      <c r="U324" s="159" t="s">
        <v>65</v>
      </c>
      <c r="V324" s="160" t="s">
        <v>65</v>
      </c>
      <c r="W324" s="177" t="s">
        <v>64</v>
      </c>
      <c r="X324" s="177" t="s">
        <v>65</v>
      </c>
      <c r="Y324" s="177" t="s">
        <v>64</v>
      </c>
      <c r="Z324" s="177" t="s">
        <v>64</v>
      </c>
      <c r="AA324" s="177" t="s">
        <v>65</v>
      </c>
      <c r="AB324" s="177" t="s">
        <v>65</v>
      </c>
      <c r="AC324" s="177" t="s">
        <v>65</v>
      </c>
      <c r="AD324" s="177" t="s">
        <v>64</v>
      </c>
      <c r="AE324" s="177" t="s">
        <v>64</v>
      </c>
      <c r="AF324" s="177" t="s">
        <v>65</v>
      </c>
      <c r="AG324" s="177" t="s">
        <v>65</v>
      </c>
      <c r="AH324" s="177" t="s">
        <v>64</v>
      </c>
      <c r="AI324" s="177" t="s">
        <v>65</v>
      </c>
      <c r="AJ324" s="177" t="s">
        <v>65</v>
      </c>
      <c r="AK324" s="177" t="s">
        <v>65</v>
      </c>
      <c r="AL324" s="177" t="str">
        <f t="shared" si="180"/>
        <v>No</v>
      </c>
      <c r="AM324" s="177" t="s">
        <v>65</v>
      </c>
      <c r="AN324" s="177" t="s">
        <v>64</v>
      </c>
      <c r="AO324" s="177" t="s">
        <v>65</v>
      </c>
      <c r="AP324" s="177" t="str">
        <f t="shared" si="181"/>
        <v>No</v>
      </c>
      <c r="AQ324" s="177" t="s">
        <v>64</v>
      </c>
      <c r="AR324" s="177" t="s">
        <v>65</v>
      </c>
      <c r="AS324" s="177" t="s">
        <v>64</v>
      </c>
      <c r="AT324" s="177" t="s">
        <v>65</v>
      </c>
      <c r="AU324" s="177" t="s">
        <v>65</v>
      </c>
      <c r="AV324" s="177" t="s">
        <v>65</v>
      </c>
      <c r="AW324" s="177" t="s">
        <v>65</v>
      </c>
      <c r="AX324" s="159" t="s">
        <v>110</v>
      </c>
      <c r="AY324" s="160" t="s">
        <v>65</v>
      </c>
      <c r="AZ324" s="177" t="s">
        <v>65</v>
      </c>
      <c r="BA324" s="177" t="str">
        <f t="shared" ref="BA324:BA335" si="182">AW324</f>
        <v>No</v>
      </c>
      <c r="BB324" s="177" t="str">
        <f t="shared" ref="BB324:BB335" si="183">AW324</f>
        <v>No</v>
      </c>
      <c r="BC324" s="159" t="s">
        <v>65</v>
      </c>
      <c r="BD324" s="177" t="s">
        <v>64</v>
      </c>
      <c r="BE324" s="177" t="s">
        <v>64</v>
      </c>
      <c r="BF324" s="177" t="s">
        <v>64</v>
      </c>
      <c r="BG324" s="177" t="s">
        <v>65</v>
      </c>
      <c r="BH324" s="177" t="s">
        <v>65</v>
      </c>
    </row>
    <row r="325" spans="1:60" ht="14.4" x14ac:dyDescent="0.3">
      <c r="A325" s="373"/>
      <c r="B325" s="323">
        <f>ROW()</f>
        <v>325</v>
      </c>
      <c r="C325" s="323">
        <f>COUNTIFS(D$6:D325,D325)</f>
        <v>1</v>
      </c>
      <c r="D325" s="65" t="s">
        <v>782</v>
      </c>
      <c r="F325" s="177" t="s">
        <v>64</v>
      </c>
      <c r="G325" s="177" t="s">
        <v>65</v>
      </c>
      <c r="H325" s="177" t="s">
        <v>64</v>
      </c>
      <c r="I325" s="177" t="s">
        <v>64</v>
      </c>
      <c r="J325" s="159" t="s">
        <v>64</v>
      </c>
      <c r="K325" s="160" t="s">
        <v>65</v>
      </c>
      <c r="L325" s="177" t="s">
        <v>64</v>
      </c>
      <c r="M325" s="159" t="s">
        <v>65</v>
      </c>
      <c r="N325" s="160" t="s">
        <v>65</v>
      </c>
      <c r="O325" s="177" t="s">
        <v>64</v>
      </c>
      <c r="P325" s="159" t="s">
        <v>64</v>
      </c>
      <c r="Q325" s="161" t="s">
        <v>64</v>
      </c>
      <c r="R325" s="161" t="s">
        <v>64</v>
      </c>
      <c r="S325" s="159" t="s">
        <v>64</v>
      </c>
      <c r="T325" s="160" t="s">
        <v>65</v>
      </c>
      <c r="U325" s="159" t="s">
        <v>65</v>
      </c>
      <c r="V325" s="160" t="s">
        <v>65</v>
      </c>
      <c r="W325" s="177" t="s">
        <v>64</v>
      </c>
      <c r="X325" s="177" t="s">
        <v>64</v>
      </c>
      <c r="Y325" s="177" t="s">
        <v>64</v>
      </c>
      <c r="Z325" s="177" t="s">
        <v>65</v>
      </c>
      <c r="AA325" s="177" t="s">
        <v>65</v>
      </c>
      <c r="AB325" s="177" t="s">
        <v>65</v>
      </c>
      <c r="AC325" s="177" t="s">
        <v>65</v>
      </c>
      <c r="AD325" s="177" t="s">
        <v>64</v>
      </c>
      <c r="AE325" s="177" t="s">
        <v>64</v>
      </c>
      <c r="AF325" s="177" t="s">
        <v>64</v>
      </c>
      <c r="AG325" s="177" t="s">
        <v>65</v>
      </c>
      <c r="AH325" s="177" t="s">
        <v>64</v>
      </c>
      <c r="AI325" s="177" t="s">
        <v>65</v>
      </c>
      <c r="AJ325" s="177" t="s">
        <v>65</v>
      </c>
      <c r="AK325" s="177" t="s">
        <v>65</v>
      </c>
      <c r="AL325" s="177" t="str">
        <f t="shared" si="180"/>
        <v>No</v>
      </c>
      <c r="AM325" s="177" t="s">
        <v>64</v>
      </c>
      <c r="AN325" s="177" t="s">
        <v>64</v>
      </c>
      <c r="AO325" s="177" t="s">
        <v>65</v>
      </c>
      <c r="AP325" s="177" t="str">
        <f t="shared" si="181"/>
        <v>No</v>
      </c>
      <c r="AQ325" s="177" t="s">
        <v>64</v>
      </c>
      <c r="AR325" s="177" t="s">
        <v>64</v>
      </c>
      <c r="AS325" s="177" t="s">
        <v>64</v>
      </c>
      <c r="AT325" s="177" t="s">
        <v>65</v>
      </c>
      <c r="AU325" s="177" t="s">
        <v>65</v>
      </c>
      <c r="AV325" s="177" t="s">
        <v>64</v>
      </c>
      <c r="AW325" s="177" t="s">
        <v>65</v>
      </c>
      <c r="AX325" s="159" t="s">
        <v>110</v>
      </c>
      <c r="AY325" s="160" t="s">
        <v>65</v>
      </c>
      <c r="AZ325" s="177" t="s">
        <v>65</v>
      </c>
      <c r="BA325" s="177" t="str">
        <f t="shared" si="182"/>
        <v>No</v>
      </c>
      <c r="BB325" s="177" t="str">
        <f t="shared" si="183"/>
        <v>No</v>
      </c>
      <c r="BC325" s="159" t="s">
        <v>65</v>
      </c>
      <c r="BD325" s="177" t="s">
        <v>64</v>
      </c>
      <c r="BE325" s="177" t="s">
        <v>64</v>
      </c>
      <c r="BF325" s="177" t="s">
        <v>64</v>
      </c>
      <c r="BG325" s="177" t="s">
        <v>65</v>
      </c>
      <c r="BH325" s="177" t="s">
        <v>65</v>
      </c>
    </row>
    <row r="326" spans="1:60" ht="15" thickBot="1" x14ac:dyDescent="0.35">
      <c r="A326" s="373"/>
      <c r="B326" s="323">
        <f>ROW()</f>
        <v>326</v>
      </c>
      <c r="C326" s="323">
        <f>COUNTIFS(D$6:D326,D326)</f>
        <v>1</v>
      </c>
      <c r="D326" s="66" t="s">
        <v>783</v>
      </c>
      <c r="F326" s="217" t="s">
        <v>64</v>
      </c>
      <c r="G326" s="217" t="s">
        <v>64</v>
      </c>
      <c r="H326" s="217" t="s">
        <v>64</v>
      </c>
      <c r="I326" s="217" t="s">
        <v>64</v>
      </c>
      <c r="J326" s="180" t="s">
        <v>64</v>
      </c>
      <c r="K326" s="181" t="s">
        <v>65</v>
      </c>
      <c r="L326" s="217" t="s">
        <v>64</v>
      </c>
      <c r="M326" s="180" t="s">
        <v>64</v>
      </c>
      <c r="N326" s="181" t="s">
        <v>65</v>
      </c>
      <c r="O326" s="217" t="s">
        <v>64</v>
      </c>
      <c r="P326" s="180" t="s">
        <v>64</v>
      </c>
      <c r="Q326" s="236" t="s">
        <v>64</v>
      </c>
      <c r="R326" s="236" t="s">
        <v>64</v>
      </c>
      <c r="S326" s="180" t="s">
        <v>64</v>
      </c>
      <c r="T326" s="181" t="s">
        <v>65</v>
      </c>
      <c r="U326" s="180" t="s">
        <v>64</v>
      </c>
      <c r="V326" s="181" t="s">
        <v>65</v>
      </c>
      <c r="W326" s="217" t="s">
        <v>64</v>
      </c>
      <c r="X326" s="217" t="s">
        <v>64</v>
      </c>
      <c r="Y326" s="217" t="s">
        <v>64</v>
      </c>
      <c r="Z326" s="217" t="s">
        <v>64</v>
      </c>
      <c r="AA326" s="217" t="s">
        <v>64</v>
      </c>
      <c r="AB326" s="217" t="s">
        <v>65</v>
      </c>
      <c r="AC326" s="217" t="s">
        <v>65</v>
      </c>
      <c r="AD326" s="217" t="s">
        <v>64</v>
      </c>
      <c r="AE326" s="217" t="s">
        <v>64</v>
      </c>
      <c r="AF326" s="217" t="s">
        <v>64</v>
      </c>
      <c r="AG326" s="217" t="s">
        <v>64</v>
      </c>
      <c r="AH326" s="217" t="s">
        <v>64</v>
      </c>
      <c r="AI326" s="217" t="s">
        <v>64</v>
      </c>
      <c r="AJ326" s="217" t="s">
        <v>64</v>
      </c>
      <c r="AK326" s="217" t="s">
        <v>64</v>
      </c>
      <c r="AL326" s="217" t="str">
        <f t="shared" si="180"/>
        <v>Yes</v>
      </c>
      <c r="AM326" s="217" t="s">
        <v>64</v>
      </c>
      <c r="AN326" s="217" t="s">
        <v>64</v>
      </c>
      <c r="AO326" s="177" t="s">
        <v>65</v>
      </c>
      <c r="AP326" s="217" t="str">
        <f t="shared" si="181"/>
        <v>Yes</v>
      </c>
      <c r="AQ326" s="217" t="s">
        <v>64</v>
      </c>
      <c r="AR326" s="217" t="s">
        <v>64</v>
      </c>
      <c r="AS326" s="217" t="s">
        <v>64</v>
      </c>
      <c r="AT326" s="217" t="s">
        <v>65</v>
      </c>
      <c r="AU326" s="217" t="s">
        <v>64</v>
      </c>
      <c r="AV326" s="217" t="s">
        <v>64</v>
      </c>
      <c r="AW326" s="217" t="s">
        <v>64</v>
      </c>
      <c r="AX326" s="159" t="s">
        <v>110</v>
      </c>
      <c r="AY326" s="181" t="s">
        <v>65</v>
      </c>
      <c r="AZ326" s="217" t="s">
        <v>65</v>
      </c>
      <c r="BA326" s="217" t="str">
        <f t="shared" si="182"/>
        <v>Yes</v>
      </c>
      <c r="BB326" s="217" t="str">
        <f t="shared" si="183"/>
        <v>Yes</v>
      </c>
      <c r="BC326" s="180" t="s">
        <v>65</v>
      </c>
      <c r="BD326" s="217" t="s">
        <v>64</v>
      </c>
      <c r="BE326" s="217" t="s">
        <v>64</v>
      </c>
      <c r="BF326" s="217" t="s">
        <v>64</v>
      </c>
      <c r="BG326" s="217" t="s">
        <v>65</v>
      </c>
      <c r="BH326" s="217" t="s">
        <v>65</v>
      </c>
    </row>
    <row r="327" spans="1:60" ht="15" thickTop="1" x14ac:dyDescent="0.3">
      <c r="A327" s="373"/>
      <c r="B327" s="323">
        <f>ROW()</f>
        <v>327</v>
      </c>
      <c r="C327" s="323">
        <f>COUNTIFS(D$6:D327,D327)</f>
        <v>1</v>
      </c>
      <c r="D327" s="64" t="s">
        <v>784</v>
      </c>
      <c r="F327" s="177" t="s">
        <v>65</v>
      </c>
      <c r="G327" s="177" t="s">
        <v>65</v>
      </c>
      <c r="H327" s="177" t="s">
        <v>64</v>
      </c>
      <c r="I327" s="177" t="s">
        <v>64</v>
      </c>
      <c r="J327" s="159" t="s">
        <v>64</v>
      </c>
      <c r="K327" s="160" t="s">
        <v>65</v>
      </c>
      <c r="L327" s="177" t="s">
        <v>64</v>
      </c>
      <c r="M327" s="159" t="s">
        <v>65</v>
      </c>
      <c r="N327" s="160" t="s">
        <v>65</v>
      </c>
      <c r="O327" s="177" t="s">
        <v>64</v>
      </c>
      <c r="P327" s="159" t="s">
        <v>64</v>
      </c>
      <c r="Q327" s="161" t="s">
        <v>64</v>
      </c>
      <c r="R327" s="161" t="s">
        <v>64</v>
      </c>
      <c r="S327" s="159" t="s">
        <v>64</v>
      </c>
      <c r="T327" s="160" t="s">
        <v>65</v>
      </c>
      <c r="U327" s="159" t="s">
        <v>65</v>
      </c>
      <c r="V327" s="160" t="s">
        <v>65</v>
      </c>
      <c r="W327" s="177" t="s">
        <v>64</v>
      </c>
      <c r="X327" s="177" t="s">
        <v>64</v>
      </c>
      <c r="Y327" s="177" t="s">
        <v>64</v>
      </c>
      <c r="Z327" s="177" t="s">
        <v>64</v>
      </c>
      <c r="AA327" s="177" t="s">
        <v>65</v>
      </c>
      <c r="AB327" s="177" t="s">
        <v>65</v>
      </c>
      <c r="AC327" s="177" t="s">
        <v>65</v>
      </c>
      <c r="AD327" s="177" t="s">
        <v>64</v>
      </c>
      <c r="AE327" s="177" t="s">
        <v>65</v>
      </c>
      <c r="AF327" s="177" t="s">
        <v>64</v>
      </c>
      <c r="AG327" s="177" t="s">
        <v>65</v>
      </c>
      <c r="AH327" s="177" t="s">
        <v>65</v>
      </c>
      <c r="AI327" s="177" t="s">
        <v>65</v>
      </c>
      <c r="AJ327" s="177" t="s">
        <v>65</v>
      </c>
      <c r="AK327" s="177" t="s">
        <v>65</v>
      </c>
      <c r="AL327" s="177" t="str">
        <f t="shared" si="180"/>
        <v>No</v>
      </c>
      <c r="AM327" s="177" t="s">
        <v>65</v>
      </c>
      <c r="AN327" s="177" t="s">
        <v>64</v>
      </c>
      <c r="AO327" s="177" t="s">
        <v>65</v>
      </c>
      <c r="AP327" s="177" t="str">
        <f t="shared" si="181"/>
        <v>No</v>
      </c>
      <c r="AQ327" s="177" t="s">
        <v>64</v>
      </c>
      <c r="AR327" s="177" t="s">
        <v>64</v>
      </c>
      <c r="AS327" s="177" t="s">
        <v>64</v>
      </c>
      <c r="AT327" s="177" t="s">
        <v>65</v>
      </c>
      <c r="AU327" s="177" t="s">
        <v>65</v>
      </c>
      <c r="AV327" s="177" t="s">
        <v>65</v>
      </c>
      <c r="AW327" s="177" t="s">
        <v>64</v>
      </c>
      <c r="AX327" s="159" t="s">
        <v>110</v>
      </c>
      <c r="AY327" s="160" t="s">
        <v>65</v>
      </c>
      <c r="AZ327" s="177" t="s">
        <v>65</v>
      </c>
      <c r="BA327" s="177" t="str">
        <f t="shared" si="182"/>
        <v>Yes</v>
      </c>
      <c r="BB327" s="177" t="str">
        <f t="shared" si="183"/>
        <v>Yes</v>
      </c>
      <c r="BC327" s="159" t="s">
        <v>65</v>
      </c>
      <c r="BD327" s="177" t="s">
        <v>64</v>
      </c>
      <c r="BE327" s="177" t="s">
        <v>65</v>
      </c>
      <c r="BF327" s="177" t="s">
        <v>64</v>
      </c>
      <c r="BG327" s="177" t="s">
        <v>65</v>
      </c>
      <c r="BH327" s="177" t="s">
        <v>65</v>
      </c>
    </row>
    <row r="328" spans="1:60" ht="14.4" x14ac:dyDescent="0.3">
      <c r="A328" s="373"/>
      <c r="B328" s="323">
        <f>ROW()</f>
        <v>328</v>
      </c>
      <c r="C328" s="323">
        <f>COUNTIFS(D$6:D328,D328)</f>
        <v>1</v>
      </c>
      <c r="D328" s="65" t="s">
        <v>785</v>
      </c>
      <c r="F328" s="177" t="s">
        <v>64</v>
      </c>
      <c r="G328" s="177" t="s">
        <v>65</v>
      </c>
      <c r="H328" s="177" t="s">
        <v>64</v>
      </c>
      <c r="I328" s="177" t="s">
        <v>64</v>
      </c>
      <c r="J328" s="159" t="s">
        <v>64</v>
      </c>
      <c r="K328" s="160" t="s">
        <v>65</v>
      </c>
      <c r="L328" s="177" t="s">
        <v>64</v>
      </c>
      <c r="M328" s="159" t="s">
        <v>65</v>
      </c>
      <c r="N328" s="160" t="s">
        <v>65</v>
      </c>
      <c r="O328" s="177" t="s">
        <v>64</v>
      </c>
      <c r="P328" s="159" t="s">
        <v>64</v>
      </c>
      <c r="Q328" s="161" t="s">
        <v>64</v>
      </c>
      <c r="R328" s="161" t="s">
        <v>64</v>
      </c>
      <c r="S328" s="159" t="s">
        <v>64</v>
      </c>
      <c r="T328" s="160" t="s">
        <v>65</v>
      </c>
      <c r="U328" s="159" t="s">
        <v>65</v>
      </c>
      <c r="V328" s="160" t="s">
        <v>65</v>
      </c>
      <c r="W328" s="177" t="s">
        <v>64</v>
      </c>
      <c r="X328" s="177" t="s">
        <v>64</v>
      </c>
      <c r="Y328" s="177" t="s">
        <v>64</v>
      </c>
      <c r="Z328" s="177" t="s">
        <v>64</v>
      </c>
      <c r="AA328" s="177" t="s">
        <v>65</v>
      </c>
      <c r="AB328" s="177" t="s">
        <v>65</v>
      </c>
      <c r="AC328" s="177" t="s">
        <v>65</v>
      </c>
      <c r="AD328" s="177" t="s">
        <v>64</v>
      </c>
      <c r="AE328" s="177" t="s">
        <v>64</v>
      </c>
      <c r="AF328" s="177" t="s">
        <v>64</v>
      </c>
      <c r="AG328" s="177" t="s">
        <v>65</v>
      </c>
      <c r="AH328" s="177" t="s">
        <v>64</v>
      </c>
      <c r="AI328" s="177" t="s">
        <v>65</v>
      </c>
      <c r="AJ328" s="177" t="s">
        <v>65</v>
      </c>
      <c r="AK328" s="177" t="s">
        <v>65</v>
      </c>
      <c r="AL328" s="177" t="str">
        <f t="shared" si="180"/>
        <v>No</v>
      </c>
      <c r="AM328" s="177" t="s">
        <v>65</v>
      </c>
      <c r="AN328" s="177" t="s">
        <v>64</v>
      </c>
      <c r="AO328" s="177" t="s">
        <v>65</v>
      </c>
      <c r="AP328" s="177" t="str">
        <f t="shared" si="181"/>
        <v>No</v>
      </c>
      <c r="AQ328" s="177" t="s">
        <v>64</v>
      </c>
      <c r="AR328" s="177" t="s">
        <v>64</v>
      </c>
      <c r="AS328" s="177" t="s">
        <v>64</v>
      </c>
      <c r="AT328" s="177" t="s">
        <v>65</v>
      </c>
      <c r="AU328" s="177" t="s">
        <v>65</v>
      </c>
      <c r="AV328" s="177" t="s">
        <v>65</v>
      </c>
      <c r="AW328" s="177" t="s">
        <v>64</v>
      </c>
      <c r="AX328" s="159" t="s">
        <v>110</v>
      </c>
      <c r="AY328" s="160" t="s">
        <v>65</v>
      </c>
      <c r="AZ328" s="177" t="s">
        <v>65</v>
      </c>
      <c r="BA328" s="177" t="str">
        <f t="shared" si="182"/>
        <v>Yes</v>
      </c>
      <c r="BB328" s="177" t="str">
        <f t="shared" si="183"/>
        <v>Yes</v>
      </c>
      <c r="BC328" s="159" t="s">
        <v>65</v>
      </c>
      <c r="BD328" s="177" t="s">
        <v>64</v>
      </c>
      <c r="BE328" s="177" t="s">
        <v>64</v>
      </c>
      <c r="BF328" s="177" t="s">
        <v>64</v>
      </c>
      <c r="BG328" s="177" t="s">
        <v>65</v>
      </c>
      <c r="BH328" s="177" t="s">
        <v>65</v>
      </c>
    </row>
    <row r="329" spans="1:60" ht="15" thickBot="1" x14ac:dyDescent="0.35">
      <c r="A329" s="373"/>
      <c r="B329" s="323">
        <f>ROW()</f>
        <v>329</v>
      </c>
      <c r="C329" s="323">
        <f>COUNTIFS(D$6:D329,D329)</f>
        <v>1</v>
      </c>
      <c r="D329" s="66" t="s">
        <v>786</v>
      </c>
      <c r="F329" s="217" t="s">
        <v>64</v>
      </c>
      <c r="G329" s="217" t="s">
        <v>64</v>
      </c>
      <c r="H329" s="217" t="s">
        <v>64</v>
      </c>
      <c r="I329" s="217" t="s">
        <v>64</v>
      </c>
      <c r="J329" s="180" t="s">
        <v>64</v>
      </c>
      <c r="K329" s="181" t="s">
        <v>65</v>
      </c>
      <c r="L329" s="217" t="s">
        <v>64</v>
      </c>
      <c r="M329" s="180" t="s">
        <v>64</v>
      </c>
      <c r="N329" s="181" t="s">
        <v>65</v>
      </c>
      <c r="O329" s="217" t="s">
        <v>64</v>
      </c>
      <c r="P329" s="180" t="s">
        <v>64</v>
      </c>
      <c r="Q329" s="236" t="s">
        <v>64</v>
      </c>
      <c r="R329" s="236" t="s">
        <v>64</v>
      </c>
      <c r="S329" s="180" t="s">
        <v>64</v>
      </c>
      <c r="T329" s="181" t="s">
        <v>65</v>
      </c>
      <c r="U329" s="180" t="s">
        <v>64</v>
      </c>
      <c r="V329" s="181" t="s">
        <v>65</v>
      </c>
      <c r="W329" s="217" t="s">
        <v>64</v>
      </c>
      <c r="X329" s="217" t="s">
        <v>64</v>
      </c>
      <c r="Y329" s="217" t="s">
        <v>64</v>
      </c>
      <c r="Z329" s="217" t="s">
        <v>64</v>
      </c>
      <c r="AA329" s="217" t="s">
        <v>64</v>
      </c>
      <c r="AB329" s="217" t="s">
        <v>65</v>
      </c>
      <c r="AC329" s="217" t="s">
        <v>65</v>
      </c>
      <c r="AD329" s="217" t="s">
        <v>64</v>
      </c>
      <c r="AE329" s="217" t="s">
        <v>64</v>
      </c>
      <c r="AF329" s="217" t="s">
        <v>64</v>
      </c>
      <c r="AG329" s="217" t="s">
        <v>64</v>
      </c>
      <c r="AH329" s="217" t="s">
        <v>64</v>
      </c>
      <c r="AI329" s="217" t="s">
        <v>64</v>
      </c>
      <c r="AJ329" s="217" t="s">
        <v>64</v>
      </c>
      <c r="AK329" s="217" t="s">
        <v>64</v>
      </c>
      <c r="AL329" s="217" t="str">
        <f t="shared" si="180"/>
        <v>Yes</v>
      </c>
      <c r="AM329" s="217" t="s">
        <v>64</v>
      </c>
      <c r="AN329" s="217" t="s">
        <v>64</v>
      </c>
      <c r="AO329" s="177" t="s">
        <v>65</v>
      </c>
      <c r="AP329" s="217" t="str">
        <f t="shared" si="181"/>
        <v>Yes</v>
      </c>
      <c r="AQ329" s="217" t="s">
        <v>64</v>
      </c>
      <c r="AR329" s="217" t="s">
        <v>64</v>
      </c>
      <c r="AS329" s="217" t="s">
        <v>64</v>
      </c>
      <c r="AT329" s="217" t="s">
        <v>65</v>
      </c>
      <c r="AU329" s="217" t="s">
        <v>64</v>
      </c>
      <c r="AV329" s="217" t="s">
        <v>64</v>
      </c>
      <c r="AW329" s="217" t="s">
        <v>64</v>
      </c>
      <c r="AX329" s="159" t="s">
        <v>110</v>
      </c>
      <c r="AY329" s="181" t="s">
        <v>65</v>
      </c>
      <c r="AZ329" s="217" t="s">
        <v>65</v>
      </c>
      <c r="BA329" s="217" t="str">
        <f t="shared" si="182"/>
        <v>Yes</v>
      </c>
      <c r="BB329" s="217" t="str">
        <f t="shared" si="183"/>
        <v>Yes</v>
      </c>
      <c r="BC329" s="180" t="s">
        <v>65</v>
      </c>
      <c r="BD329" s="217" t="s">
        <v>64</v>
      </c>
      <c r="BE329" s="217" t="s">
        <v>64</v>
      </c>
      <c r="BF329" s="217" t="s">
        <v>64</v>
      </c>
      <c r="BG329" s="217" t="s">
        <v>65</v>
      </c>
      <c r="BH329" s="217" t="s">
        <v>65</v>
      </c>
    </row>
    <row r="330" spans="1:60" ht="15" thickTop="1" x14ac:dyDescent="0.3">
      <c r="A330" s="373"/>
      <c r="B330" s="323">
        <f>ROW()</f>
        <v>330</v>
      </c>
      <c r="C330" s="323">
        <f>COUNTIFS(D$6:D330,D330)</f>
        <v>1</v>
      </c>
      <c r="D330" s="64" t="s">
        <v>787</v>
      </c>
      <c r="F330" s="177" t="s">
        <v>65</v>
      </c>
      <c r="G330" s="177" t="s">
        <v>64</v>
      </c>
      <c r="H330" s="177" t="s">
        <v>64</v>
      </c>
      <c r="I330" s="177" t="s">
        <v>64</v>
      </c>
      <c r="J330" s="159" t="s">
        <v>64</v>
      </c>
      <c r="K330" s="160" t="s">
        <v>65</v>
      </c>
      <c r="L330" s="177" t="s">
        <v>64</v>
      </c>
      <c r="M330" s="159" t="s">
        <v>65</v>
      </c>
      <c r="N330" s="160" t="s">
        <v>65</v>
      </c>
      <c r="O330" s="177" t="s">
        <v>64</v>
      </c>
      <c r="P330" s="159" t="s">
        <v>64</v>
      </c>
      <c r="Q330" s="161" t="s">
        <v>64</v>
      </c>
      <c r="R330" s="161" t="s">
        <v>64</v>
      </c>
      <c r="S330" s="159" t="s">
        <v>65</v>
      </c>
      <c r="T330" s="160" t="s">
        <v>65</v>
      </c>
      <c r="U330" s="159" t="s">
        <v>65</v>
      </c>
      <c r="V330" s="160" t="s">
        <v>65</v>
      </c>
      <c r="W330" s="177" t="s">
        <v>64</v>
      </c>
      <c r="X330" s="177" t="s">
        <v>64</v>
      </c>
      <c r="Y330" s="177" t="s">
        <v>64</v>
      </c>
      <c r="Z330" s="177" t="s">
        <v>64</v>
      </c>
      <c r="AA330" s="177" t="s">
        <v>65</v>
      </c>
      <c r="AB330" s="177" t="s">
        <v>65</v>
      </c>
      <c r="AC330" s="177" t="s">
        <v>65</v>
      </c>
      <c r="AD330" s="177" t="s">
        <v>64</v>
      </c>
      <c r="AE330" s="177" t="s">
        <v>65</v>
      </c>
      <c r="AF330" s="177" t="s">
        <v>64</v>
      </c>
      <c r="AG330" s="177" t="s">
        <v>64</v>
      </c>
      <c r="AH330" s="177" t="s">
        <v>65</v>
      </c>
      <c r="AI330" s="177" t="s">
        <v>65</v>
      </c>
      <c r="AJ330" s="177" t="s">
        <v>65</v>
      </c>
      <c r="AK330" s="177" t="s">
        <v>65</v>
      </c>
      <c r="AL330" s="177" t="str">
        <f t="shared" si="180"/>
        <v>No</v>
      </c>
      <c r="AM330" s="177" t="s">
        <v>64</v>
      </c>
      <c r="AN330" s="177" t="s">
        <v>64</v>
      </c>
      <c r="AO330" s="177" t="s">
        <v>65</v>
      </c>
      <c r="AP330" s="177" t="str">
        <f t="shared" si="181"/>
        <v>No</v>
      </c>
      <c r="AQ330" s="177" t="s">
        <v>64</v>
      </c>
      <c r="AR330" s="177" t="s">
        <v>64</v>
      </c>
      <c r="AS330" s="177" t="s">
        <v>64</v>
      </c>
      <c r="AT330" s="177" t="s">
        <v>65</v>
      </c>
      <c r="AU330" s="177" t="s">
        <v>64</v>
      </c>
      <c r="AV330" s="177" t="s">
        <v>64</v>
      </c>
      <c r="AW330" s="177" t="s">
        <v>64</v>
      </c>
      <c r="AX330" s="159" t="s">
        <v>110</v>
      </c>
      <c r="AY330" s="160" t="s">
        <v>65</v>
      </c>
      <c r="AZ330" s="177" t="s">
        <v>65</v>
      </c>
      <c r="BA330" s="177" t="str">
        <f t="shared" si="182"/>
        <v>Yes</v>
      </c>
      <c r="BB330" s="177" t="str">
        <f t="shared" si="183"/>
        <v>Yes</v>
      </c>
      <c r="BC330" s="159" t="s">
        <v>65</v>
      </c>
      <c r="BD330" s="177" t="s">
        <v>64</v>
      </c>
      <c r="BE330" s="177" t="s">
        <v>64</v>
      </c>
      <c r="BF330" s="177" t="s">
        <v>64</v>
      </c>
      <c r="BG330" s="177" t="s">
        <v>65</v>
      </c>
      <c r="BH330" s="177" t="s">
        <v>65</v>
      </c>
    </row>
    <row r="331" spans="1:60" ht="14.4" x14ac:dyDescent="0.3">
      <c r="A331" s="373"/>
      <c r="B331" s="323">
        <f>ROW()</f>
        <v>331</v>
      </c>
      <c r="C331" s="323">
        <f>COUNTIFS(D$6:D331,D331)</f>
        <v>1</v>
      </c>
      <c r="D331" s="65" t="s">
        <v>788</v>
      </c>
      <c r="F331" s="177" t="s">
        <v>65</v>
      </c>
      <c r="G331" s="177" t="s">
        <v>65</v>
      </c>
      <c r="H331" s="177" t="s">
        <v>64</v>
      </c>
      <c r="I331" s="177" t="s">
        <v>64</v>
      </c>
      <c r="J331" s="159" t="s">
        <v>64</v>
      </c>
      <c r="K331" s="160" t="s">
        <v>65</v>
      </c>
      <c r="L331" s="177" t="s">
        <v>64</v>
      </c>
      <c r="M331" s="159" t="s">
        <v>65</v>
      </c>
      <c r="N331" s="160" t="s">
        <v>65</v>
      </c>
      <c r="O331" s="177" t="s">
        <v>65</v>
      </c>
      <c r="P331" s="159" t="s">
        <v>65</v>
      </c>
      <c r="Q331" s="161" t="s">
        <v>65</v>
      </c>
      <c r="R331" s="161" t="s">
        <v>65</v>
      </c>
      <c r="S331" s="159" t="s">
        <v>64</v>
      </c>
      <c r="T331" s="160" t="s">
        <v>65</v>
      </c>
      <c r="U331" s="159" t="s">
        <v>65</v>
      </c>
      <c r="V331" s="160" t="s">
        <v>65</v>
      </c>
      <c r="W331" s="177" t="s">
        <v>64</v>
      </c>
      <c r="X331" s="177" t="s">
        <v>65</v>
      </c>
      <c r="Y331" s="177" t="s">
        <v>64</v>
      </c>
      <c r="Z331" s="177" t="s">
        <v>65</v>
      </c>
      <c r="AA331" s="177" t="s">
        <v>65</v>
      </c>
      <c r="AB331" s="177" t="s">
        <v>65</v>
      </c>
      <c r="AC331" s="177" t="s">
        <v>65</v>
      </c>
      <c r="AD331" s="177" t="s">
        <v>64</v>
      </c>
      <c r="AE331" s="177" t="s">
        <v>65</v>
      </c>
      <c r="AF331" s="177" t="s">
        <v>65</v>
      </c>
      <c r="AG331" s="177" t="s">
        <v>65</v>
      </c>
      <c r="AH331" s="177" t="s">
        <v>65</v>
      </c>
      <c r="AI331" s="177" t="s">
        <v>65</v>
      </c>
      <c r="AJ331" s="177" t="s">
        <v>65</v>
      </c>
      <c r="AK331" s="177" t="s">
        <v>65</v>
      </c>
      <c r="AL331" s="177" t="str">
        <f t="shared" si="180"/>
        <v>No</v>
      </c>
      <c r="AM331" s="177" t="s">
        <v>65</v>
      </c>
      <c r="AN331" s="177" t="s">
        <v>65</v>
      </c>
      <c r="AO331" s="177" t="s">
        <v>65</v>
      </c>
      <c r="AP331" s="177" t="str">
        <f t="shared" si="181"/>
        <v>No</v>
      </c>
      <c r="AQ331" s="177" t="s">
        <v>65</v>
      </c>
      <c r="AR331" s="177" t="s">
        <v>65</v>
      </c>
      <c r="AS331" s="177" t="s">
        <v>64</v>
      </c>
      <c r="AT331" s="177" t="s">
        <v>65</v>
      </c>
      <c r="AU331" s="177" t="s">
        <v>65</v>
      </c>
      <c r="AV331" s="177" t="s">
        <v>65</v>
      </c>
      <c r="AW331" s="177" t="s">
        <v>65</v>
      </c>
      <c r="AX331" s="159" t="s">
        <v>110</v>
      </c>
      <c r="AY331" s="160" t="s">
        <v>65</v>
      </c>
      <c r="AZ331" s="177" t="s">
        <v>65</v>
      </c>
      <c r="BA331" s="177" t="str">
        <f t="shared" si="182"/>
        <v>No</v>
      </c>
      <c r="BB331" s="177" t="str">
        <f t="shared" si="183"/>
        <v>No</v>
      </c>
      <c r="BC331" s="159" t="s">
        <v>65</v>
      </c>
      <c r="BD331" s="177" t="s">
        <v>65</v>
      </c>
      <c r="BE331" s="177" t="s">
        <v>65</v>
      </c>
      <c r="BF331" s="177" t="s">
        <v>65</v>
      </c>
      <c r="BG331" s="177" t="s">
        <v>65</v>
      </c>
      <c r="BH331" s="177" t="s">
        <v>65</v>
      </c>
    </row>
    <row r="332" spans="1:60" ht="14.4" x14ac:dyDescent="0.3">
      <c r="A332" s="373"/>
      <c r="B332" s="323">
        <f>ROW()</f>
        <v>332</v>
      </c>
      <c r="C332" s="323">
        <f>COUNTIFS(D$6:D332,D332)</f>
        <v>1</v>
      </c>
      <c r="D332" s="65" t="s">
        <v>789</v>
      </c>
      <c r="F332" s="177" t="s">
        <v>65</v>
      </c>
      <c r="G332" s="177" t="s">
        <v>65</v>
      </c>
      <c r="H332" s="177" t="s">
        <v>64</v>
      </c>
      <c r="I332" s="177" t="s">
        <v>64</v>
      </c>
      <c r="J332" s="159" t="s">
        <v>64</v>
      </c>
      <c r="K332" s="160" t="s">
        <v>65</v>
      </c>
      <c r="L332" s="177" t="s">
        <v>64</v>
      </c>
      <c r="M332" s="159" t="s">
        <v>65</v>
      </c>
      <c r="N332" s="160" t="s">
        <v>65</v>
      </c>
      <c r="O332" s="177" t="s">
        <v>65</v>
      </c>
      <c r="P332" s="159" t="s">
        <v>64</v>
      </c>
      <c r="Q332" s="161" t="s">
        <v>64</v>
      </c>
      <c r="R332" s="161" t="s">
        <v>64</v>
      </c>
      <c r="S332" s="159" t="s">
        <v>64</v>
      </c>
      <c r="T332" s="160" t="s">
        <v>65</v>
      </c>
      <c r="U332" s="159" t="s">
        <v>65</v>
      </c>
      <c r="V332" s="160" t="s">
        <v>65</v>
      </c>
      <c r="W332" s="177" t="s">
        <v>64</v>
      </c>
      <c r="X332" s="177" t="s">
        <v>65</v>
      </c>
      <c r="Y332" s="177" t="s">
        <v>65</v>
      </c>
      <c r="Z332" s="177" t="s">
        <v>65</v>
      </c>
      <c r="AA332" s="177" t="s">
        <v>65</v>
      </c>
      <c r="AB332" s="177" t="s">
        <v>65</v>
      </c>
      <c r="AC332" s="177" t="s">
        <v>65</v>
      </c>
      <c r="AD332" s="177" t="s">
        <v>64</v>
      </c>
      <c r="AE332" s="177" t="s">
        <v>65</v>
      </c>
      <c r="AF332" s="177" t="s">
        <v>65</v>
      </c>
      <c r="AG332" s="177" t="s">
        <v>65</v>
      </c>
      <c r="AH332" s="177" t="s">
        <v>65</v>
      </c>
      <c r="AI332" s="177" t="s">
        <v>65</v>
      </c>
      <c r="AJ332" s="177" t="s">
        <v>65</v>
      </c>
      <c r="AK332" s="177" t="s">
        <v>65</v>
      </c>
      <c r="AL332" s="177" t="str">
        <f t="shared" si="180"/>
        <v>No</v>
      </c>
      <c r="AM332" s="177" t="s">
        <v>65</v>
      </c>
      <c r="AN332" s="177" t="s">
        <v>65</v>
      </c>
      <c r="AO332" s="177" t="s">
        <v>65</v>
      </c>
      <c r="AP332" s="177" t="str">
        <f t="shared" si="181"/>
        <v>No</v>
      </c>
      <c r="AQ332" s="177" t="s">
        <v>65</v>
      </c>
      <c r="AR332" s="177" t="s">
        <v>64</v>
      </c>
      <c r="AS332" s="177" t="s">
        <v>64</v>
      </c>
      <c r="AT332" s="177" t="s">
        <v>65</v>
      </c>
      <c r="AU332" s="177" t="s">
        <v>65</v>
      </c>
      <c r="AV332" s="177" t="s">
        <v>64</v>
      </c>
      <c r="AW332" s="177" t="s">
        <v>65</v>
      </c>
      <c r="AX332" s="159" t="s">
        <v>110</v>
      </c>
      <c r="AY332" s="160" t="s">
        <v>65</v>
      </c>
      <c r="AZ332" s="177" t="s">
        <v>65</v>
      </c>
      <c r="BA332" s="177" t="str">
        <f t="shared" si="182"/>
        <v>No</v>
      </c>
      <c r="BB332" s="177" t="str">
        <f t="shared" si="183"/>
        <v>No</v>
      </c>
      <c r="BC332" s="159" t="s">
        <v>65</v>
      </c>
      <c r="BD332" s="177" t="s">
        <v>65</v>
      </c>
      <c r="BE332" s="177" t="s">
        <v>65</v>
      </c>
      <c r="BF332" s="177" t="s">
        <v>65</v>
      </c>
      <c r="BG332" s="177" t="s">
        <v>65</v>
      </c>
      <c r="BH332" s="177" t="s">
        <v>65</v>
      </c>
    </row>
    <row r="333" spans="1:60" ht="14.4" x14ac:dyDescent="0.3">
      <c r="A333" s="373"/>
      <c r="B333" s="323">
        <f>ROW()</f>
        <v>333</v>
      </c>
      <c r="C333" s="323">
        <f>COUNTIFS(D$6:D333,D333)</f>
        <v>1</v>
      </c>
      <c r="D333" s="65" t="s">
        <v>790</v>
      </c>
      <c r="F333" s="177" t="s">
        <v>64</v>
      </c>
      <c r="G333" s="177" t="s">
        <v>65</v>
      </c>
      <c r="H333" s="177" t="s">
        <v>64</v>
      </c>
      <c r="I333" s="177" t="s">
        <v>64</v>
      </c>
      <c r="J333" s="159" t="s">
        <v>64</v>
      </c>
      <c r="K333" s="160" t="s">
        <v>65</v>
      </c>
      <c r="L333" s="177" t="s">
        <v>64</v>
      </c>
      <c r="M333" s="159" t="s">
        <v>65</v>
      </c>
      <c r="N333" s="160" t="s">
        <v>65</v>
      </c>
      <c r="O333" s="177" t="s">
        <v>65</v>
      </c>
      <c r="P333" s="159" t="s">
        <v>64</v>
      </c>
      <c r="Q333" s="161" t="s">
        <v>64</v>
      </c>
      <c r="R333" s="161" t="s">
        <v>64</v>
      </c>
      <c r="S333" s="159" t="s">
        <v>64</v>
      </c>
      <c r="T333" s="160" t="s">
        <v>65</v>
      </c>
      <c r="U333" s="159" t="s">
        <v>65</v>
      </c>
      <c r="V333" s="160" t="s">
        <v>65</v>
      </c>
      <c r="W333" s="177" t="s">
        <v>64</v>
      </c>
      <c r="X333" s="177" t="s">
        <v>64</v>
      </c>
      <c r="Y333" s="177" t="s">
        <v>64</v>
      </c>
      <c r="Z333" s="177" t="s">
        <v>64</v>
      </c>
      <c r="AA333" s="177" t="s">
        <v>65</v>
      </c>
      <c r="AB333" s="177" t="s">
        <v>65</v>
      </c>
      <c r="AC333" s="177" t="s">
        <v>65</v>
      </c>
      <c r="AD333" s="177" t="s">
        <v>64</v>
      </c>
      <c r="AE333" s="177" t="s">
        <v>64</v>
      </c>
      <c r="AF333" s="177" t="s">
        <v>65</v>
      </c>
      <c r="AG333" s="177" t="s">
        <v>64</v>
      </c>
      <c r="AH333" s="177" t="s">
        <v>64</v>
      </c>
      <c r="AI333" s="177" t="s">
        <v>65</v>
      </c>
      <c r="AJ333" s="177" t="s">
        <v>65</v>
      </c>
      <c r="AK333" s="177" t="s">
        <v>65</v>
      </c>
      <c r="AL333" s="177" t="str">
        <f t="shared" si="180"/>
        <v>No</v>
      </c>
      <c r="AM333" s="177" t="s">
        <v>64</v>
      </c>
      <c r="AN333" s="177" t="s">
        <v>64</v>
      </c>
      <c r="AO333" s="177" t="s">
        <v>65</v>
      </c>
      <c r="AP333" s="177" t="str">
        <f t="shared" si="181"/>
        <v>No</v>
      </c>
      <c r="AQ333" s="177" t="s">
        <v>64</v>
      </c>
      <c r="AR333" s="177" t="s">
        <v>64</v>
      </c>
      <c r="AS333" s="177" t="s">
        <v>64</v>
      </c>
      <c r="AT333" s="177" t="s">
        <v>65</v>
      </c>
      <c r="AU333" s="177" t="s">
        <v>64</v>
      </c>
      <c r="AV333" s="177" t="s">
        <v>65</v>
      </c>
      <c r="AW333" s="177" t="s">
        <v>64</v>
      </c>
      <c r="AX333" s="159" t="s">
        <v>110</v>
      </c>
      <c r="AY333" s="160" t="s">
        <v>65</v>
      </c>
      <c r="AZ333" s="177" t="s">
        <v>65</v>
      </c>
      <c r="BA333" s="177" t="str">
        <f t="shared" si="182"/>
        <v>Yes</v>
      </c>
      <c r="BB333" s="177" t="str">
        <f t="shared" si="183"/>
        <v>Yes</v>
      </c>
      <c r="BC333" s="159" t="s">
        <v>65</v>
      </c>
      <c r="BD333" s="177" t="s">
        <v>64</v>
      </c>
      <c r="BE333" s="177" t="s">
        <v>64</v>
      </c>
      <c r="BF333" s="177" t="s">
        <v>64</v>
      </c>
      <c r="BG333" s="177" t="s">
        <v>65</v>
      </c>
      <c r="BH333" s="177" t="s">
        <v>65</v>
      </c>
    </row>
    <row r="334" spans="1:60" ht="15" thickBot="1" x14ac:dyDescent="0.35">
      <c r="A334" s="373"/>
      <c r="B334" s="323">
        <f>ROW()</f>
        <v>334</v>
      </c>
      <c r="C334" s="323">
        <f>COUNTIFS(D$6:D334,D334)</f>
        <v>1</v>
      </c>
      <c r="D334" s="66" t="s">
        <v>791</v>
      </c>
      <c r="F334" s="217" t="s">
        <v>64</v>
      </c>
      <c r="G334" s="217" t="s">
        <v>65</v>
      </c>
      <c r="H334" s="217" t="s">
        <v>64</v>
      </c>
      <c r="I334" s="217" t="s">
        <v>64</v>
      </c>
      <c r="J334" s="180" t="s">
        <v>64</v>
      </c>
      <c r="K334" s="181" t="s">
        <v>65</v>
      </c>
      <c r="L334" s="217" t="s">
        <v>64</v>
      </c>
      <c r="M334" s="180" t="s">
        <v>65</v>
      </c>
      <c r="N334" s="181" t="s">
        <v>65</v>
      </c>
      <c r="O334" s="217" t="s">
        <v>64</v>
      </c>
      <c r="P334" s="180" t="s">
        <v>64</v>
      </c>
      <c r="Q334" s="236" t="s">
        <v>64</v>
      </c>
      <c r="R334" s="236" t="s">
        <v>64</v>
      </c>
      <c r="S334" s="180" t="s">
        <v>64</v>
      </c>
      <c r="T334" s="181" t="s">
        <v>65</v>
      </c>
      <c r="U334" s="180" t="s">
        <v>64</v>
      </c>
      <c r="V334" s="181" t="s">
        <v>65</v>
      </c>
      <c r="W334" s="217" t="s">
        <v>64</v>
      </c>
      <c r="X334" s="217" t="s">
        <v>64</v>
      </c>
      <c r="Y334" s="217" t="s">
        <v>64</v>
      </c>
      <c r="Z334" s="217" t="s">
        <v>64</v>
      </c>
      <c r="AA334" s="217" t="s">
        <v>64</v>
      </c>
      <c r="AB334" s="217" t="s">
        <v>65</v>
      </c>
      <c r="AC334" s="217" t="s">
        <v>65</v>
      </c>
      <c r="AD334" s="217" t="s">
        <v>64</v>
      </c>
      <c r="AE334" s="217" t="s">
        <v>64</v>
      </c>
      <c r="AF334" s="217" t="s">
        <v>64</v>
      </c>
      <c r="AG334" s="217" t="s">
        <v>64</v>
      </c>
      <c r="AH334" s="217" t="s">
        <v>64</v>
      </c>
      <c r="AI334" s="217" t="s">
        <v>64</v>
      </c>
      <c r="AJ334" s="217" t="s">
        <v>64</v>
      </c>
      <c r="AK334" s="217" t="s">
        <v>64</v>
      </c>
      <c r="AL334" s="217" t="str">
        <f t="shared" si="180"/>
        <v>Yes</v>
      </c>
      <c r="AM334" s="217" t="s">
        <v>64</v>
      </c>
      <c r="AN334" s="217" t="s">
        <v>64</v>
      </c>
      <c r="AO334" s="177" t="s">
        <v>65</v>
      </c>
      <c r="AP334" s="217" t="str">
        <f t="shared" si="181"/>
        <v>Yes</v>
      </c>
      <c r="AQ334" s="217" t="s">
        <v>64</v>
      </c>
      <c r="AR334" s="217" t="s">
        <v>64</v>
      </c>
      <c r="AS334" s="217" t="s">
        <v>64</v>
      </c>
      <c r="AT334" s="217" t="s">
        <v>65</v>
      </c>
      <c r="AU334" s="217" t="s">
        <v>64</v>
      </c>
      <c r="AV334" s="217" t="s">
        <v>64</v>
      </c>
      <c r="AW334" s="217" t="s">
        <v>64</v>
      </c>
      <c r="AX334" s="159" t="s">
        <v>110</v>
      </c>
      <c r="AY334" s="181" t="s">
        <v>65</v>
      </c>
      <c r="AZ334" s="217" t="s">
        <v>65</v>
      </c>
      <c r="BA334" s="217" t="str">
        <f t="shared" si="182"/>
        <v>Yes</v>
      </c>
      <c r="BB334" s="217" t="str">
        <f t="shared" si="183"/>
        <v>Yes</v>
      </c>
      <c r="BC334" s="180" t="s">
        <v>65</v>
      </c>
      <c r="BD334" s="217" t="s">
        <v>64</v>
      </c>
      <c r="BE334" s="217" t="s">
        <v>64</v>
      </c>
      <c r="BF334" s="217" t="s">
        <v>64</v>
      </c>
      <c r="BG334" s="217" t="s">
        <v>65</v>
      </c>
      <c r="BH334" s="217" t="s">
        <v>65</v>
      </c>
    </row>
    <row r="335" spans="1:60" ht="15.6" thickTop="1" thickBot="1" x14ac:dyDescent="0.35">
      <c r="A335" s="373"/>
      <c r="B335" s="323">
        <f>ROW()</f>
        <v>335</v>
      </c>
      <c r="C335" s="323">
        <f>COUNTIFS(D$6:D335,D335)</f>
        <v>1</v>
      </c>
      <c r="D335" s="62" t="s">
        <v>792</v>
      </c>
      <c r="F335" s="217" t="s">
        <v>64</v>
      </c>
      <c r="G335" s="217" t="s">
        <v>64</v>
      </c>
      <c r="H335" s="217" t="s">
        <v>64</v>
      </c>
      <c r="I335" s="217" t="s">
        <v>64</v>
      </c>
      <c r="J335" s="180" t="s">
        <v>64</v>
      </c>
      <c r="K335" s="181" t="s">
        <v>65</v>
      </c>
      <c r="L335" s="217" t="s">
        <v>64</v>
      </c>
      <c r="M335" s="180" t="s">
        <v>64</v>
      </c>
      <c r="N335" s="181" t="s">
        <v>65</v>
      </c>
      <c r="O335" s="217" t="s">
        <v>64</v>
      </c>
      <c r="P335" s="180" t="s">
        <v>64</v>
      </c>
      <c r="Q335" s="236" t="s">
        <v>64</v>
      </c>
      <c r="R335" s="236" t="s">
        <v>64</v>
      </c>
      <c r="S335" s="180" t="s">
        <v>64</v>
      </c>
      <c r="T335" s="181" t="s">
        <v>65</v>
      </c>
      <c r="U335" s="180" t="s">
        <v>64</v>
      </c>
      <c r="V335" s="181" t="s">
        <v>65</v>
      </c>
      <c r="W335" s="217" t="s">
        <v>64</v>
      </c>
      <c r="X335" s="217" t="s">
        <v>64</v>
      </c>
      <c r="Y335" s="217" t="s">
        <v>64</v>
      </c>
      <c r="Z335" s="217" t="s">
        <v>64</v>
      </c>
      <c r="AA335" s="217" t="s">
        <v>64</v>
      </c>
      <c r="AB335" s="217" t="s">
        <v>65</v>
      </c>
      <c r="AC335" s="217" t="s">
        <v>65</v>
      </c>
      <c r="AD335" s="217" t="s">
        <v>64</v>
      </c>
      <c r="AE335" s="217" t="s">
        <v>64</v>
      </c>
      <c r="AF335" s="217" t="s">
        <v>64</v>
      </c>
      <c r="AG335" s="217" t="s">
        <v>64</v>
      </c>
      <c r="AH335" s="217" t="s">
        <v>64</v>
      </c>
      <c r="AI335" s="217" t="s">
        <v>64</v>
      </c>
      <c r="AJ335" s="217" t="s">
        <v>64</v>
      </c>
      <c r="AK335" s="217" t="s">
        <v>64</v>
      </c>
      <c r="AL335" s="217" t="str">
        <f t="shared" si="180"/>
        <v>Yes</v>
      </c>
      <c r="AM335" s="217" t="s">
        <v>64</v>
      </c>
      <c r="AN335" s="217" t="s">
        <v>64</v>
      </c>
      <c r="AO335" s="177" t="s">
        <v>65</v>
      </c>
      <c r="AP335" s="217" t="str">
        <f t="shared" si="181"/>
        <v>Yes</v>
      </c>
      <c r="AQ335" s="217" t="s">
        <v>64</v>
      </c>
      <c r="AR335" s="217" t="s">
        <v>64</v>
      </c>
      <c r="AS335" s="217" t="s">
        <v>64</v>
      </c>
      <c r="AT335" s="217" t="s">
        <v>64</v>
      </c>
      <c r="AU335" s="217" t="s">
        <v>64</v>
      </c>
      <c r="AV335" s="217" t="s">
        <v>64</v>
      </c>
      <c r="AW335" s="217" t="s">
        <v>64</v>
      </c>
      <c r="AX335" s="159" t="s">
        <v>110</v>
      </c>
      <c r="AY335" s="181" t="s">
        <v>65</v>
      </c>
      <c r="AZ335" s="217" t="s">
        <v>65</v>
      </c>
      <c r="BA335" s="217" t="str">
        <f t="shared" si="182"/>
        <v>Yes</v>
      </c>
      <c r="BB335" s="217" t="str">
        <f t="shared" si="183"/>
        <v>Yes</v>
      </c>
      <c r="BC335" s="180" t="s">
        <v>65</v>
      </c>
      <c r="BD335" s="217" t="s">
        <v>64</v>
      </c>
      <c r="BE335" s="217" t="s">
        <v>64</v>
      </c>
      <c r="BF335" s="217" t="s">
        <v>64</v>
      </c>
      <c r="BG335" s="217" t="s">
        <v>65</v>
      </c>
      <c r="BH335" s="217" t="s">
        <v>64</v>
      </c>
    </row>
    <row r="336" spans="1:60" ht="15.6" thickTop="1" thickBot="1" x14ac:dyDescent="0.35">
      <c r="A336" s="373"/>
      <c r="B336" s="323">
        <f>ROW()</f>
        <v>336</v>
      </c>
      <c r="C336" s="323">
        <f>COUNTIFS(D$6:D336,D336)</f>
        <v>29</v>
      </c>
      <c r="D336" s="12" t="s">
        <v>667</v>
      </c>
      <c r="F336" s="167"/>
      <c r="G336" s="167"/>
      <c r="H336" s="167"/>
      <c r="I336" s="167"/>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c r="AG336" s="167"/>
      <c r="AH336" s="167"/>
      <c r="AI336" s="167"/>
      <c r="AJ336" s="167"/>
      <c r="AK336" s="167"/>
      <c r="AL336" s="167"/>
      <c r="AM336" s="167"/>
      <c r="AN336" s="167"/>
      <c r="AO336" s="167"/>
      <c r="AP336" s="167"/>
      <c r="AQ336" s="167"/>
      <c r="AR336" s="167"/>
      <c r="AS336" s="167"/>
      <c r="AT336" s="167"/>
      <c r="AU336" s="167"/>
      <c r="AV336" s="167"/>
      <c r="AW336" s="167"/>
      <c r="AX336" s="167"/>
      <c r="AY336" s="167"/>
      <c r="AZ336" s="167"/>
      <c r="BA336" s="167"/>
      <c r="BB336" s="167"/>
      <c r="BC336" s="167"/>
      <c r="BD336" s="167"/>
      <c r="BE336" s="167"/>
      <c r="BF336" s="167"/>
      <c r="BG336" s="167"/>
      <c r="BH336" s="167"/>
    </row>
    <row r="337" spans="1:60" ht="15" thickTop="1" x14ac:dyDescent="0.3">
      <c r="A337" s="373"/>
      <c r="B337" s="323">
        <f>ROW()</f>
        <v>337</v>
      </c>
      <c r="C337" s="323">
        <f>COUNTIFS(D$6:D337,D337)</f>
        <v>1</v>
      </c>
      <c r="D337" s="64" t="s">
        <v>793</v>
      </c>
      <c r="F337" s="177" t="s">
        <v>64</v>
      </c>
      <c r="G337" s="177" t="s">
        <v>65</v>
      </c>
      <c r="H337" s="177" t="s">
        <v>64</v>
      </c>
      <c r="I337" s="177" t="s">
        <v>64</v>
      </c>
      <c r="J337" s="159" t="s">
        <v>64</v>
      </c>
      <c r="K337" s="160" t="s">
        <v>65</v>
      </c>
      <c r="L337" s="177" t="s">
        <v>64</v>
      </c>
      <c r="M337" s="159" t="s">
        <v>65</v>
      </c>
      <c r="N337" s="160" t="s">
        <v>65</v>
      </c>
      <c r="O337" s="177" t="s">
        <v>65</v>
      </c>
      <c r="P337" s="159" t="s">
        <v>64</v>
      </c>
      <c r="Q337" s="161" t="s">
        <v>64</v>
      </c>
      <c r="R337" s="161" t="s">
        <v>64</v>
      </c>
      <c r="S337" s="159" t="s">
        <v>65</v>
      </c>
      <c r="T337" s="160" t="s">
        <v>65</v>
      </c>
      <c r="U337" s="159" t="s">
        <v>65</v>
      </c>
      <c r="V337" s="160" t="s">
        <v>65</v>
      </c>
      <c r="W337" s="177" t="s">
        <v>64</v>
      </c>
      <c r="X337" s="177" t="s">
        <v>65</v>
      </c>
      <c r="Y337" s="177" t="s">
        <v>64</v>
      </c>
      <c r="Z337" s="177" t="s">
        <v>64</v>
      </c>
      <c r="AA337" s="177" t="s">
        <v>65</v>
      </c>
      <c r="AB337" s="177" t="s">
        <v>65</v>
      </c>
      <c r="AC337" s="177" t="s">
        <v>65</v>
      </c>
      <c r="AD337" s="177" t="s">
        <v>64</v>
      </c>
      <c r="AE337" s="177" t="s">
        <v>65</v>
      </c>
      <c r="AF337" s="177" t="s">
        <v>65</v>
      </c>
      <c r="AG337" s="177" t="s">
        <v>65</v>
      </c>
      <c r="AH337" s="177" t="s">
        <v>65</v>
      </c>
      <c r="AI337" s="177" t="s">
        <v>65</v>
      </c>
      <c r="AJ337" s="177" t="s">
        <v>65</v>
      </c>
      <c r="AK337" s="177" t="s">
        <v>65</v>
      </c>
      <c r="AL337" s="177" t="str">
        <f t="shared" ref="AL337:AL350" si="184">AK337</f>
        <v>No</v>
      </c>
      <c r="AM337" s="177" t="s">
        <v>65</v>
      </c>
      <c r="AN337" s="177" t="s">
        <v>64</v>
      </c>
      <c r="AO337" s="177" t="s">
        <v>65</v>
      </c>
      <c r="AP337" s="177" t="str">
        <f t="shared" ref="AP337:AP350" si="185">AI337</f>
        <v>No</v>
      </c>
      <c r="AQ337" s="177" t="s">
        <v>64</v>
      </c>
      <c r="AR337" s="177" t="s">
        <v>65</v>
      </c>
      <c r="AS337" s="177" t="s">
        <v>64</v>
      </c>
      <c r="AT337" s="177" t="s">
        <v>65</v>
      </c>
      <c r="AU337" s="177" t="s">
        <v>65</v>
      </c>
      <c r="AV337" s="177" t="s">
        <v>65</v>
      </c>
      <c r="AW337" s="177" t="s">
        <v>65</v>
      </c>
      <c r="AX337" s="159" t="s">
        <v>110</v>
      </c>
      <c r="AY337" s="160" t="s">
        <v>65</v>
      </c>
      <c r="AZ337" s="177" t="s">
        <v>65</v>
      </c>
      <c r="BA337" s="177" t="str">
        <f>AW337</f>
        <v>No</v>
      </c>
      <c r="BB337" s="177" t="str">
        <f>AW337</f>
        <v>No</v>
      </c>
      <c r="BC337" s="159" t="s">
        <v>65</v>
      </c>
      <c r="BD337" s="177" t="s">
        <v>64</v>
      </c>
      <c r="BE337" s="177" t="s">
        <v>65</v>
      </c>
      <c r="BF337" s="177" t="s">
        <v>64</v>
      </c>
      <c r="BG337" s="177" t="s">
        <v>65</v>
      </c>
      <c r="BH337" s="177" t="s">
        <v>65</v>
      </c>
    </row>
    <row r="338" spans="1:60" ht="14.4" x14ac:dyDescent="0.3">
      <c r="A338" s="373"/>
      <c r="B338" s="323">
        <f>ROW()</f>
        <v>338</v>
      </c>
      <c r="C338" s="323">
        <f>COUNTIFS(D$6:D338,D338)</f>
        <v>1</v>
      </c>
      <c r="D338" s="65" t="s">
        <v>794</v>
      </c>
      <c r="F338" s="177" t="s">
        <v>64</v>
      </c>
      <c r="G338" s="177" t="s">
        <v>65</v>
      </c>
      <c r="H338" s="177" t="s">
        <v>64</v>
      </c>
      <c r="I338" s="177" t="s">
        <v>64</v>
      </c>
      <c r="J338" s="159" t="s">
        <v>64</v>
      </c>
      <c r="K338" s="160" t="s">
        <v>65</v>
      </c>
      <c r="L338" s="177" t="s">
        <v>64</v>
      </c>
      <c r="M338" s="159" t="s">
        <v>65</v>
      </c>
      <c r="N338" s="160" t="s">
        <v>65</v>
      </c>
      <c r="O338" s="177" t="s">
        <v>65</v>
      </c>
      <c r="P338" s="159" t="s">
        <v>65</v>
      </c>
      <c r="Q338" s="161" t="s">
        <v>65</v>
      </c>
      <c r="R338" s="161" t="s">
        <v>65</v>
      </c>
      <c r="S338" s="159" t="s">
        <v>64</v>
      </c>
      <c r="T338" s="160" t="s">
        <v>65</v>
      </c>
      <c r="U338" s="159" t="s">
        <v>65</v>
      </c>
      <c r="V338" s="160" t="s">
        <v>65</v>
      </c>
      <c r="W338" s="177" t="s">
        <v>64</v>
      </c>
      <c r="X338" s="177" t="s">
        <v>65</v>
      </c>
      <c r="Y338" s="177" t="s">
        <v>64</v>
      </c>
      <c r="Z338" s="177" t="s">
        <v>64</v>
      </c>
      <c r="AA338" s="177" t="s">
        <v>65</v>
      </c>
      <c r="AB338" s="177" t="s">
        <v>65</v>
      </c>
      <c r="AC338" s="177" t="s">
        <v>65</v>
      </c>
      <c r="AD338" s="177" t="s">
        <v>64</v>
      </c>
      <c r="AE338" s="177" t="s">
        <v>65</v>
      </c>
      <c r="AF338" s="177" t="s">
        <v>65</v>
      </c>
      <c r="AG338" s="177" t="s">
        <v>65</v>
      </c>
      <c r="AH338" s="177" t="s">
        <v>65</v>
      </c>
      <c r="AI338" s="177" t="s">
        <v>65</v>
      </c>
      <c r="AJ338" s="177" t="s">
        <v>65</v>
      </c>
      <c r="AK338" s="177" t="s">
        <v>65</v>
      </c>
      <c r="AL338" s="177" t="str">
        <f t="shared" si="184"/>
        <v>No</v>
      </c>
      <c r="AM338" s="177" t="s">
        <v>65</v>
      </c>
      <c r="AN338" s="177" t="s">
        <v>64</v>
      </c>
      <c r="AO338" s="177" t="s">
        <v>65</v>
      </c>
      <c r="AP338" s="177" t="str">
        <f t="shared" si="185"/>
        <v>No</v>
      </c>
      <c r="AQ338" s="177" t="s">
        <v>64</v>
      </c>
      <c r="AR338" s="177" t="s">
        <v>65</v>
      </c>
      <c r="AS338" s="177" t="s">
        <v>64</v>
      </c>
      <c r="AT338" s="177" t="s">
        <v>65</v>
      </c>
      <c r="AU338" s="177" t="s">
        <v>65</v>
      </c>
      <c r="AV338" s="177" t="s">
        <v>65</v>
      </c>
      <c r="AW338" s="177" t="s">
        <v>65</v>
      </c>
      <c r="AX338" s="159" t="s">
        <v>110</v>
      </c>
      <c r="AY338" s="160" t="s">
        <v>65</v>
      </c>
      <c r="AZ338" s="177" t="s">
        <v>65</v>
      </c>
      <c r="BA338" s="177" t="str">
        <f t="shared" ref="BA338:BA350" si="186">AW338</f>
        <v>No</v>
      </c>
      <c r="BB338" s="177" t="str">
        <f t="shared" ref="BB338:BB350" si="187">AW338</f>
        <v>No</v>
      </c>
      <c r="BC338" s="159" t="s">
        <v>65</v>
      </c>
      <c r="BD338" s="177" t="s">
        <v>64</v>
      </c>
      <c r="BE338" s="177" t="s">
        <v>65</v>
      </c>
      <c r="BF338" s="177" t="s">
        <v>64</v>
      </c>
      <c r="BG338" s="177" t="s">
        <v>65</v>
      </c>
      <c r="BH338" s="177" t="s">
        <v>65</v>
      </c>
    </row>
    <row r="339" spans="1:60" ht="14.4" x14ac:dyDescent="0.3">
      <c r="A339" s="373"/>
      <c r="B339" s="323">
        <f>ROW()</f>
        <v>339</v>
      </c>
      <c r="C339" s="323">
        <f>COUNTIFS(D$6:D339,D339)</f>
        <v>1</v>
      </c>
      <c r="D339" s="65" t="s">
        <v>795</v>
      </c>
      <c r="F339" s="177" t="s">
        <v>64</v>
      </c>
      <c r="G339" s="177" t="s">
        <v>65</v>
      </c>
      <c r="H339" s="177" t="s">
        <v>64</v>
      </c>
      <c r="I339" s="177" t="s">
        <v>64</v>
      </c>
      <c r="J339" s="159" t="s">
        <v>64</v>
      </c>
      <c r="K339" s="160" t="s">
        <v>65</v>
      </c>
      <c r="L339" s="177" t="s">
        <v>64</v>
      </c>
      <c r="M339" s="159" t="s">
        <v>65</v>
      </c>
      <c r="N339" s="160" t="s">
        <v>65</v>
      </c>
      <c r="O339" s="177" t="s">
        <v>65</v>
      </c>
      <c r="P339" s="159" t="s">
        <v>64</v>
      </c>
      <c r="Q339" s="161" t="s">
        <v>64</v>
      </c>
      <c r="R339" s="161" t="s">
        <v>64</v>
      </c>
      <c r="S339" s="159" t="s">
        <v>65</v>
      </c>
      <c r="T339" s="160" t="s">
        <v>65</v>
      </c>
      <c r="U339" s="159" t="s">
        <v>65</v>
      </c>
      <c r="V339" s="160" t="s">
        <v>65</v>
      </c>
      <c r="W339" s="177" t="s">
        <v>64</v>
      </c>
      <c r="X339" s="177" t="s">
        <v>65</v>
      </c>
      <c r="Y339" s="177" t="s">
        <v>64</v>
      </c>
      <c r="Z339" s="177" t="s">
        <v>64</v>
      </c>
      <c r="AA339" s="177" t="s">
        <v>65</v>
      </c>
      <c r="AB339" s="177" t="s">
        <v>65</v>
      </c>
      <c r="AC339" s="177" t="s">
        <v>65</v>
      </c>
      <c r="AD339" s="177" t="s">
        <v>64</v>
      </c>
      <c r="AE339" s="177" t="s">
        <v>65</v>
      </c>
      <c r="AF339" s="177" t="s">
        <v>65</v>
      </c>
      <c r="AG339" s="177" t="s">
        <v>65</v>
      </c>
      <c r="AH339" s="177" t="s">
        <v>65</v>
      </c>
      <c r="AI339" s="177" t="s">
        <v>65</v>
      </c>
      <c r="AJ339" s="177" t="s">
        <v>65</v>
      </c>
      <c r="AK339" s="177" t="s">
        <v>65</v>
      </c>
      <c r="AL339" s="177" t="str">
        <f t="shared" si="184"/>
        <v>No</v>
      </c>
      <c r="AM339" s="177" t="s">
        <v>65</v>
      </c>
      <c r="AN339" s="177" t="s">
        <v>64</v>
      </c>
      <c r="AO339" s="177" t="s">
        <v>65</v>
      </c>
      <c r="AP339" s="177" t="str">
        <f t="shared" si="185"/>
        <v>No</v>
      </c>
      <c r="AQ339" s="177" t="s">
        <v>64</v>
      </c>
      <c r="AR339" s="177" t="s">
        <v>65</v>
      </c>
      <c r="AS339" s="177" t="s">
        <v>64</v>
      </c>
      <c r="AT339" s="177" t="s">
        <v>65</v>
      </c>
      <c r="AU339" s="177" t="s">
        <v>65</v>
      </c>
      <c r="AV339" s="177" t="s">
        <v>65</v>
      </c>
      <c r="AW339" s="177" t="s">
        <v>65</v>
      </c>
      <c r="AX339" s="159" t="s">
        <v>110</v>
      </c>
      <c r="AY339" s="160" t="s">
        <v>65</v>
      </c>
      <c r="AZ339" s="177" t="s">
        <v>65</v>
      </c>
      <c r="BA339" s="177" t="str">
        <f t="shared" si="186"/>
        <v>No</v>
      </c>
      <c r="BB339" s="177" t="str">
        <f t="shared" si="187"/>
        <v>No</v>
      </c>
      <c r="BC339" s="159" t="s">
        <v>65</v>
      </c>
      <c r="BD339" s="177" t="s">
        <v>64</v>
      </c>
      <c r="BE339" s="177" t="s">
        <v>65</v>
      </c>
      <c r="BF339" s="177" t="s">
        <v>64</v>
      </c>
      <c r="BG339" s="177" t="s">
        <v>65</v>
      </c>
      <c r="BH339" s="177" t="s">
        <v>65</v>
      </c>
    </row>
    <row r="340" spans="1:60" ht="14.4" x14ac:dyDescent="0.3">
      <c r="A340" s="373"/>
      <c r="B340" s="323">
        <f>ROW()</f>
        <v>340</v>
      </c>
      <c r="C340" s="323">
        <f>COUNTIFS(D$6:D340,D340)</f>
        <v>1</v>
      </c>
      <c r="D340" s="67" t="s">
        <v>796</v>
      </c>
      <c r="F340" s="177" t="s">
        <v>64</v>
      </c>
      <c r="G340" s="177" t="s">
        <v>65</v>
      </c>
      <c r="H340" s="177" t="s">
        <v>64</v>
      </c>
      <c r="I340" s="177" t="s">
        <v>64</v>
      </c>
      <c r="J340" s="159" t="s">
        <v>64</v>
      </c>
      <c r="K340" s="160" t="s">
        <v>65</v>
      </c>
      <c r="L340" s="177" t="s">
        <v>64</v>
      </c>
      <c r="M340" s="159" t="s">
        <v>65</v>
      </c>
      <c r="N340" s="160" t="s">
        <v>65</v>
      </c>
      <c r="O340" s="177" t="s">
        <v>64</v>
      </c>
      <c r="P340" s="159" t="s">
        <v>64</v>
      </c>
      <c r="Q340" s="161" t="s">
        <v>64</v>
      </c>
      <c r="R340" s="161" t="s">
        <v>64</v>
      </c>
      <c r="S340" s="159" t="s">
        <v>64</v>
      </c>
      <c r="T340" s="160" t="s">
        <v>65</v>
      </c>
      <c r="U340" s="159" t="s">
        <v>65</v>
      </c>
      <c r="V340" s="160" t="s">
        <v>65</v>
      </c>
      <c r="W340" s="177" t="s">
        <v>64</v>
      </c>
      <c r="X340" s="177" t="s">
        <v>65</v>
      </c>
      <c r="Y340" s="177" t="s">
        <v>64</v>
      </c>
      <c r="Z340" s="177" t="s">
        <v>64</v>
      </c>
      <c r="AA340" s="177" t="s">
        <v>65</v>
      </c>
      <c r="AB340" s="177" t="s">
        <v>65</v>
      </c>
      <c r="AC340" s="177" t="s">
        <v>65</v>
      </c>
      <c r="AD340" s="177" t="s">
        <v>64</v>
      </c>
      <c r="AE340" s="177" t="s">
        <v>64</v>
      </c>
      <c r="AF340" s="177" t="s">
        <v>65</v>
      </c>
      <c r="AG340" s="177" t="s">
        <v>65</v>
      </c>
      <c r="AH340" s="177" t="s">
        <v>65</v>
      </c>
      <c r="AI340" s="177" t="s">
        <v>65</v>
      </c>
      <c r="AJ340" s="177" t="s">
        <v>65</v>
      </c>
      <c r="AK340" s="177" t="s">
        <v>65</v>
      </c>
      <c r="AL340" s="177" t="str">
        <f t="shared" si="184"/>
        <v>No</v>
      </c>
      <c r="AM340" s="177" t="s">
        <v>65</v>
      </c>
      <c r="AN340" s="177" t="s">
        <v>64</v>
      </c>
      <c r="AO340" s="177" t="s">
        <v>65</v>
      </c>
      <c r="AP340" s="177" t="str">
        <f t="shared" si="185"/>
        <v>No</v>
      </c>
      <c r="AQ340" s="177" t="s">
        <v>64</v>
      </c>
      <c r="AR340" s="177" t="s">
        <v>65</v>
      </c>
      <c r="AS340" s="177" t="s">
        <v>64</v>
      </c>
      <c r="AT340" s="177" t="s">
        <v>65</v>
      </c>
      <c r="AU340" s="177" t="s">
        <v>65</v>
      </c>
      <c r="AV340" s="177" t="s">
        <v>65</v>
      </c>
      <c r="AW340" s="177" t="s">
        <v>65</v>
      </c>
      <c r="AX340" s="159" t="s">
        <v>110</v>
      </c>
      <c r="AY340" s="160" t="s">
        <v>65</v>
      </c>
      <c r="AZ340" s="177" t="s">
        <v>65</v>
      </c>
      <c r="BA340" s="177" t="str">
        <f t="shared" si="186"/>
        <v>No</v>
      </c>
      <c r="BB340" s="177" t="str">
        <f t="shared" si="187"/>
        <v>No</v>
      </c>
      <c r="BC340" s="159" t="s">
        <v>65</v>
      </c>
      <c r="BD340" s="177" t="s">
        <v>64</v>
      </c>
      <c r="BE340" s="177" t="s">
        <v>64</v>
      </c>
      <c r="BF340" s="177" t="s">
        <v>64</v>
      </c>
      <c r="BG340" s="177" t="s">
        <v>65</v>
      </c>
      <c r="BH340" s="177" t="s">
        <v>65</v>
      </c>
    </row>
    <row r="341" spans="1:60" ht="15" thickBot="1" x14ac:dyDescent="0.35">
      <c r="A341" s="373"/>
      <c r="B341" s="323">
        <f>ROW()</f>
        <v>341</v>
      </c>
      <c r="C341" s="323">
        <f>COUNTIFS(D$6:D341,D341)</f>
        <v>1</v>
      </c>
      <c r="D341" s="66" t="s">
        <v>797</v>
      </c>
      <c r="F341" s="217" t="s">
        <v>64</v>
      </c>
      <c r="G341" s="217" t="s">
        <v>64</v>
      </c>
      <c r="H341" s="217" t="s">
        <v>64</v>
      </c>
      <c r="I341" s="217" t="s">
        <v>64</v>
      </c>
      <c r="J341" s="180" t="s">
        <v>64</v>
      </c>
      <c r="K341" s="181" t="s">
        <v>65</v>
      </c>
      <c r="L341" s="217" t="s">
        <v>64</v>
      </c>
      <c r="M341" s="180" t="s">
        <v>64</v>
      </c>
      <c r="N341" s="181" t="s">
        <v>65</v>
      </c>
      <c r="O341" s="217" t="s">
        <v>64</v>
      </c>
      <c r="P341" s="180" t="s">
        <v>64</v>
      </c>
      <c r="Q341" s="236" t="s">
        <v>64</v>
      </c>
      <c r="R341" s="236" t="s">
        <v>64</v>
      </c>
      <c r="S341" s="180" t="s">
        <v>64</v>
      </c>
      <c r="T341" s="181" t="s">
        <v>65</v>
      </c>
      <c r="U341" s="180" t="s">
        <v>64</v>
      </c>
      <c r="V341" s="181" t="s">
        <v>65</v>
      </c>
      <c r="W341" s="217" t="s">
        <v>64</v>
      </c>
      <c r="X341" s="217" t="s">
        <v>64</v>
      </c>
      <c r="Y341" s="217" t="s">
        <v>64</v>
      </c>
      <c r="Z341" s="217" t="s">
        <v>64</v>
      </c>
      <c r="AA341" s="217" t="s">
        <v>64</v>
      </c>
      <c r="AB341" s="217" t="s">
        <v>65</v>
      </c>
      <c r="AC341" s="217" t="s">
        <v>65</v>
      </c>
      <c r="AD341" s="217" t="s">
        <v>64</v>
      </c>
      <c r="AE341" s="217" t="s">
        <v>64</v>
      </c>
      <c r="AF341" s="217" t="s">
        <v>64</v>
      </c>
      <c r="AG341" s="217" t="s">
        <v>64</v>
      </c>
      <c r="AH341" s="217" t="s">
        <v>64</v>
      </c>
      <c r="AI341" s="217" t="s">
        <v>64</v>
      </c>
      <c r="AJ341" s="217" t="s">
        <v>64</v>
      </c>
      <c r="AK341" s="217" t="s">
        <v>64</v>
      </c>
      <c r="AL341" s="217" t="str">
        <f t="shared" si="184"/>
        <v>Yes</v>
      </c>
      <c r="AM341" s="217" t="s">
        <v>64</v>
      </c>
      <c r="AN341" s="217" t="s">
        <v>64</v>
      </c>
      <c r="AO341" s="177" t="s">
        <v>65</v>
      </c>
      <c r="AP341" s="217" t="str">
        <f t="shared" si="185"/>
        <v>Yes</v>
      </c>
      <c r="AQ341" s="217" t="s">
        <v>64</v>
      </c>
      <c r="AR341" s="217" t="s">
        <v>64</v>
      </c>
      <c r="AS341" s="217" t="s">
        <v>64</v>
      </c>
      <c r="AT341" s="217" t="s">
        <v>65</v>
      </c>
      <c r="AU341" s="217" t="s">
        <v>64</v>
      </c>
      <c r="AV341" s="217" t="s">
        <v>64</v>
      </c>
      <c r="AW341" s="217" t="s">
        <v>64</v>
      </c>
      <c r="AX341" s="159" t="s">
        <v>110</v>
      </c>
      <c r="AY341" s="181" t="s">
        <v>65</v>
      </c>
      <c r="AZ341" s="217" t="s">
        <v>65</v>
      </c>
      <c r="BA341" s="217" t="str">
        <f t="shared" si="186"/>
        <v>Yes</v>
      </c>
      <c r="BB341" s="217" t="str">
        <f t="shared" si="187"/>
        <v>Yes</v>
      </c>
      <c r="BC341" s="180" t="s">
        <v>65</v>
      </c>
      <c r="BD341" s="217" t="s">
        <v>64</v>
      </c>
      <c r="BE341" s="217" t="s">
        <v>64</v>
      </c>
      <c r="BF341" s="217" t="s">
        <v>64</v>
      </c>
      <c r="BG341" s="217" t="s">
        <v>65</v>
      </c>
      <c r="BH341" s="217" t="s">
        <v>65</v>
      </c>
    </row>
    <row r="342" spans="1:60" ht="15" thickTop="1" x14ac:dyDescent="0.3">
      <c r="A342" s="373"/>
      <c r="B342" s="323">
        <f>ROW()</f>
        <v>342</v>
      </c>
      <c r="C342" s="323">
        <f>COUNTIFS(D$6:D342,D342)</f>
        <v>1</v>
      </c>
      <c r="D342" s="68" t="s">
        <v>798</v>
      </c>
      <c r="F342" s="177" t="s">
        <v>64</v>
      </c>
      <c r="G342" s="177" t="s">
        <v>64</v>
      </c>
      <c r="H342" s="177" t="s">
        <v>64</v>
      </c>
      <c r="I342" s="177" t="s">
        <v>64</v>
      </c>
      <c r="J342" s="159" t="s">
        <v>64</v>
      </c>
      <c r="K342" s="160" t="s">
        <v>65</v>
      </c>
      <c r="L342" s="177" t="s">
        <v>64</v>
      </c>
      <c r="M342" s="159" t="s">
        <v>64</v>
      </c>
      <c r="N342" s="160" t="s">
        <v>65</v>
      </c>
      <c r="O342" s="177" t="s">
        <v>64</v>
      </c>
      <c r="P342" s="159" t="s">
        <v>64</v>
      </c>
      <c r="Q342" s="161" t="s">
        <v>64</v>
      </c>
      <c r="R342" s="161" t="s">
        <v>64</v>
      </c>
      <c r="S342" s="159" t="s">
        <v>64</v>
      </c>
      <c r="T342" s="160" t="s">
        <v>65</v>
      </c>
      <c r="U342" s="159" t="s">
        <v>64</v>
      </c>
      <c r="V342" s="160" t="s">
        <v>65</v>
      </c>
      <c r="W342" s="177" t="s">
        <v>64</v>
      </c>
      <c r="X342" s="177" t="s">
        <v>64</v>
      </c>
      <c r="Y342" s="177" t="s">
        <v>64</v>
      </c>
      <c r="Z342" s="177" t="s">
        <v>64</v>
      </c>
      <c r="AA342" s="177" t="s">
        <v>65</v>
      </c>
      <c r="AB342" s="177" t="s">
        <v>65</v>
      </c>
      <c r="AC342" s="177" t="s">
        <v>65</v>
      </c>
      <c r="AD342" s="177" t="s">
        <v>64</v>
      </c>
      <c r="AE342" s="177" t="s">
        <v>64</v>
      </c>
      <c r="AF342" s="177" t="s">
        <v>64</v>
      </c>
      <c r="AG342" s="177" t="s">
        <v>64</v>
      </c>
      <c r="AH342" s="177" t="s">
        <v>65</v>
      </c>
      <c r="AI342" s="177" t="s">
        <v>65</v>
      </c>
      <c r="AJ342" s="177" t="s">
        <v>65</v>
      </c>
      <c r="AK342" s="177" t="s">
        <v>64</v>
      </c>
      <c r="AL342" s="177" t="str">
        <f t="shared" si="184"/>
        <v>Yes</v>
      </c>
      <c r="AM342" s="177" t="s">
        <v>64</v>
      </c>
      <c r="AN342" s="177" t="s">
        <v>64</v>
      </c>
      <c r="AO342" s="177" t="s">
        <v>65</v>
      </c>
      <c r="AP342" s="177" t="str">
        <f t="shared" si="185"/>
        <v>No</v>
      </c>
      <c r="AQ342" s="177" t="s">
        <v>64</v>
      </c>
      <c r="AR342" s="177" t="s">
        <v>64</v>
      </c>
      <c r="AS342" s="177" t="s">
        <v>64</v>
      </c>
      <c r="AT342" s="177" t="s">
        <v>65</v>
      </c>
      <c r="AU342" s="177" t="s">
        <v>64</v>
      </c>
      <c r="AV342" s="177" t="s">
        <v>64</v>
      </c>
      <c r="AW342" s="177" t="s">
        <v>64</v>
      </c>
      <c r="AX342" s="159" t="s">
        <v>110</v>
      </c>
      <c r="AY342" s="160" t="s">
        <v>65</v>
      </c>
      <c r="AZ342" s="177" t="s">
        <v>65</v>
      </c>
      <c r="BA342" s="177" t="str">
        <f t="shared" si="186"/>
        <v>Yes</v>
      </c>
      <c r="BB342" s="177" t="str">
        <f t="shared" si="187"/>
        <v>Yes</v>
      </c>
      <c r="BC342" s="159" t="s">
        <v>65</v>
      </c>
      <c r="BD342" s="177" t="s">
        <v>64</v>
      </c>
      <c r="BE342" s="177" t="s">
        <v>64</v>
      </c>
      <c r="BF342" s="177" t="s">
        <v>64</v>
      </c>
      <c r="BG342" s="177" t="s">
        <v>65</v>
      </c>
      <c r="BH342" s="177" t="s">
        <v>65</v>
      </c>
    </row>
    <row r="343" spans="1:60" ht="14.4" x14ac:dyDescent="0.3">
      <c r="A343" s="373"/>
      <c r="B343" s="323">
        <f>ROW()</f>
        <v>343</v>
      </c>
      <c r="C343" s="323">
        <f>COUNTIFS(D$6:D343,D343)</f>
        <v>1</v>
      </c>
      <c r="D343" s="65" t="s">
        <v>799</v>
      </c>
      <c r="F343" s="177" t="s">
        <v>65</v>
      </c>
      <c r="G343" s="177" t="s">
        <v>65</v>
      </c>
      <c r="H343" s="177" t="s">
        <v>64</v>
      </c>
      <c r="I343" s="177" t="s">
        <v>65</v>
      </c>
      <c r="J343" s="159" t="s">
        <v>64</v>
      </c>
      <c r="K343" s="160" t="s">
        <v>65</v>
      </c>
      <c r="L343" s="177" t="s">
        <v>64</v>
      </c>
      <c r="M343" s="159" t="s">
        <v>65</v>
      </c>
      <c r="N343" s="160" t="s">
        <v>65</v>
      </c>
      <c r="O343" s="177" t="s">
        <v>64</v>
      </c>
      <c r="P343" s="159" t="s">
        <v>64</v>
      </c>
      <c r="Q343" s="161" t="s">
        <v>64</v>
      </c>
      <c r="R343" s="161" t="s">
        <v>64</v>
      </c>
      <c r="S343" s="159" t="s">
        <v>64</v>
      </c>
      <c r="T343" s="160" t="s">
        <v>65</v>
      </c>
      <c r="U343" s="159" t="s">
        <v>65</v>
      </c>
      <c r="V343" s="160" t="s">
        <v>65</v>
      </c>
      <c r="W343" s="177" t="s">
        <v>64</v>
      </c>
      <c r="X343" s="177" t="s">
        <v>64</v>
      </c>
      <c r="Y343" s="177" t="s">
        <v>64</v>
      </c>
      <c r="Z343" s="177" t="s">
        <v>65</v>
      </c>
      <c r="AA343" s="177" t="s">
        <v>65</v>
      </c>
      <c r="AB343" s="177" t="s">
        <v>65</v>
      </c>
      <c r="AC343" s="177" t="s">
        <v>65</v>
      </c>
      <c r="AD343" s="177" t="s">
        <v>64</v>
      </c>
      <c r="AE343" s="177" t="s">
        <v>65</v>
      </c>
      <c r="AF343" s="177" t="s">
        <v>65</v>
      </c>
      <c r="AG343" s="177" t="s">
        <v>65</v>
      </c>
      <c r="AH343" s="177" t="s">
        <v>65</v>
      </c>
      <c r="AI343" s="177" t="s">
        <v>65</v>
      </c>
      <c r="AJ343" s="177" t="s">
        <v>65</v>
      </c>
      <c r="AK343" s="177" t="s">
        <v>65</v>
      </c>
      <c r="AL343" s="177" t="str">
        <f t="shared" si="184"/>
        <v>No</v>
      </c>
      <c r="AM343" s="177" t="s">
        <v>65</v>
      </c>
      <c r="AN343" s="177" t="s">
        <v>65</v>
      </c>
      <c r="AO343" s="177" t="s">
        <v>65</v>
      </c>
      <c r="AP343" s="177" t="str">
        <f t="shared" si="185"/>
        <v>No</v>
      </c>
      <c r="AQ343" s="177" t="s">
        <v>64</v>
      </c>
      <c r="AR343" s="177" t="s">
        <v>65</v>
      </c>
      <c r="AS343" s="177" t="s">
        <v>65</v>
      </c>
      <c r="AT343" s="177" t="s">
        <v>65</v>
      </c>
      <c r="AU343" s="177" t="s">
        <v>64</v>
      </c>
      <c r="AV343" s="177" t="s">
        <v>65</v>
      </c>
      <c r="AW343" s="177" t="s">
        <v>65</v>
      </c>
      <c r="AX343" s="159" t="s">
        <v>110</v>
      </c>
      <c r="AY343" s="160" t="s">
        <v>65</v>
      </c>
      <c r="AZ343" s="177" t="s">
        <v>65</v>
      </c>
      <c r="BA343" s="177" t="str">
        <f t="shared" si="186"/>
        <v>No</v>
      </c>
      <c r="BB343" s="177" t="str">
        <f t="shared" si="187"/>
        <v>No</v>
      </c>
      <c r="BC343" s="159" t="s">
        <v>65</v>
      </c>
      <c r="BD343" s="177" t="s">
        <v>64</v>
      </c>
      <c r="BE343" s="177" t="s">
        <v>65</v>
      </c>
      <c r="BF343" s="177" t="s">
        <v>64</v>
      </c>
      <c r="BG343" s="177" t="s">
        <v>65</v>
      </c>
      <c r="BH343" s="177" t="s">
        <v>65</v>
      </c>
    </row>
    <row r="344" spans="1:60" ht="14.4" x14ac:dyDescent="0.3">
      <c r="A344" s="373"/>
      <c r="B344" s="323">
        <f>ROW()</f>
        <v>344</v>
      </c>
      <c r="C344" s="323">
        <f>COUNTIFS(D$6:D344,D344)</f>
        <v>1</v>
      </c>
      <c r="D344" s="65" t="s">
        <v>800</v>
      </c>
      <c r="F344" s="177" t="s">
        <v>65</v>
      </c>
      <c r="G344" s="177" t="s">
        <v>65</v>
      </c>
      <c r="H344" s="177" t="s">
        <v>64</v>
      </c>
      <c r="I344" s="177" t="s">
        <v>65</v>
      </c>
      <c r="J344" s="159" t="s">
        <v>64</v>
      </c>
      <c r="K344" s="160" t="s">
        <v>65</v>
      </c>
      <c r="L344" s="177" t="s">
        <v>64</v>
      </c>
      <c r="M344" s="159" t="s">
        <v>65</v>
      </c>
      <c r="N344" s="160" t="s">
        <v>65</v>
      </c>
      <c r="O344" s="177" t="s">
        <v>65</v>
      </c>
      <c r="P344" s="159" t="s">
        <v>65</v>
      </c>
      <c r="Q344" s="161" t="s">
        <v>65</v>
      </c>
      <c r="R344" s="161" t="s">
        <v>65</v>
      </c>
      <c r="S344" s="159" t="s">
        <v>65</v>
      </c>
      <c r="T344" s="160" t="s">
        <v>65</v>
      </c>
      <c r="U344" s="159" t="s">
        <v>65</v>
      </c>
      <c r="V344" s="160" t="s">
        <v>65</v>
      </c>
      <c r="W344" s="177" t="s">
        <v>65</v>
      </c>
      <c r="X344" s="177" t="s">
        <v>64</v>
      </c>
      <c r="Y344" s="177" t="s">
        <v>64</v>
      </c>
      <c r="Z344" s="177" t="s">
        <v>65</v>
      </c>
      <c r="AA344" s="177" t="s">
        <v>65</v>
      </c>
      <c r="AB344" s="177" t="s">
        <v>65</v>
      </c>
      <c r="AC344" s="177" t="s">
        <v>65</v>
      </c>
      <c r="AD344" s="177" t="s">
        <v>65</v>
      </c>
      <c r="AE344" s="177" t="s">
        <v>65</v>
      </c>
      <c r="AF344" s="177" t="s">
        <v>65</v>
      </c>
      <c r="AG344" s="177" t="s">
        <v>65</v>
      </c>
      <c r="AH344" s="177" t="s">
        <v>65</v>
      </c>
      <c r="AI344" s="177" t="s">
        <v>65</v>
      </c>
      <c r="AJ344" s="177" t="s">
        <v>65</v>
      </c>
      <c r="AK344" s="177" t="s">
        <v>65</v>
      </c>
      <c r="AL344" s="177" t="str">
        <f t="shared" si="184"/>
        <v>No</v>
      </c>
      <c r="AM344" s="177" t="s">
        <v>65</v>
      </c>
      <c r="AN344" s="177" t="s">
        <v>65</v>
      </c>
      <c r="AO344" s="177" t="s">
        <v>65</v>
      </c>
      <c r="AP344" s="177" t="str">
        <f t="shared" si="185"/>
        <v>No</v>
      </c>
      <c r="AQ344" s="177" t="s">
        <v>64</v>
      </c>
      <c r="AR344" s="177" t="s">
        <v>64</v>
      </c>
      <c r="AS344" s="177" t="s">
        <v>65</v>
      </c>
      <c r="AT344" s="177" t="s">
        <v>65</v>
      </c>
      <c r="AU344" s="177" t="s">
        <v>65</v>
      </c>
      <c r="AV344" s="177" t="s">
        <v>65</v>
      </c>
      <c r="AW344" s="177" t="s">
        <v>65</v>
      </c>
      <c r="AX344" s="159" t="s">
        <v>65</v>
      </c>
      <c r="AY344" s="160" t="s">
        <v>65</v>
      </c>
      <c r="AZ344" s="177" t="s">
        <v>65</v>
      </c>
      <c r="BA344" s="177" t="str">
        <f t="shared" si="186"/>
        <v>No</v>
      </c>
      <c r="BB344" s="177" t="str">
        <f t="shared" si="187"/>
        <v>No</v>
      </c>
      <c r="BC344" s="159" t="s">
        <v>65</v>
      </c>
      <c r="BD344" s="177" t="s">
        <v>64</v>
      </c>
      <c r="BE344" s="177" t="s">
        <v>64</v>
      </c>
      <c r="BF344" s="177" t="s">
        <v>64</v>
      </c>
      <c r="BG344" s="177" t="s">
        <v>65</v>
      </c>
      <c r="BH344" s="177" t="s">
        <v>65</v>
      </c>
    </row>
    <row r="345" spans="1:60" ht="14.4" x14ac:dyDescent="0.3">
      <c r="A345" s="373"/>
      <c r="B345" s="323">
        <f>ROW()</f>
        <v>345</v>
      </c>
      <c r="C345" s="323">
        <f>COUNTIFS(D$6:D345,D345)</f>
        <v>1</v>
      </c>
      <c r="D345" s="65" t="s">
        <v>801</v>
      </c>
      <c r="F345" s="177" t="s">
        <v>64</v>
      </c>
      <c r="G345" s="177" t="s">
        <v>64</v>
      </c>
      <c r="H345" s="177" t="s">
        <v>64</v>
      </c>
      <c r="I345" s="177" t="s">
        <v>64</v>
      </c>
      <c r="J345" s="159" t="s">
        <v>64</v>
      </c>
      <c r="K345" s="160" t="s">
        <v>65</v>
      </c>
      <c r="L345" s="177" t="s">
        <v>64</v>
      </c>
      <c r="M345" s="159" t="s">
        <v>64</v>
      </c>
      <c r="N345" s="160" t="s">
        <v>65</v>
      </c>
      <c r="O345" s="177" t="s">
        <v>64</v>
      </c>
      <c r="P345" s="159" t="s">
        <v>64</v>
      </c>
      <c r="Q345" s="161" t="s">
        <v>64</v>
      </c>
      <c r="R345" s="161" t="s">
        <v>64</v>
      </c>
      <c r="S345" s="159" t="s">
        <v>64</v>
      </c>
      <c r="T345" s="160" t="s">
        <v>65</v>
      </c>
      <c r="U345" s="159" t="s">
        <v>64</v>
      </c>
      <c r="V345" s="160" t="s">
        <v>65</v>
      </c>
      <c r="W345" s="177" t="s">
        <v>64</v>
      </c>
      <c r="X345" s="177" t="s">
        <v>64</v>
      </c>
      <c r="Y345" s="177" t="s">
        <v>64</v>
      </c>
      <c r="Z345" s="177" t="s">
        <v>64</v>
      </c>
      <c r="AA345" s="177" t="s">
        <v>65</v>
      </c>
      <c r="AB345" s="177" t="s">
        <v>65</v>
      </c>
      <c r="AC345" s="177" t="s">
        <v>65</v>
      </c>
      <c r="AD345" s="177" t="s">
        <v>64</v>
      </c>
      <c r="AE345" s="177" t="s">
        <v>65</v>
      </c>
      <c r="AF345" s="177" t="s">
        <v>64</v>
      </c>
      <c r="AG345" s="177" t="s">
        <v>64</v>
      </c>
      <c r="AH345" s="177" t="s">
        <v>65</v>
      </c>
      <c r="AI345" s="177" t="s">
        <v>65</v>
      </c>
      <c r="AJ345" s="177" t="s">
        <v>65</v>
      </c>
      <c r="AK345" s="177" t="s">
        <v>65</v>
      </c>
      <c r="AL345" s="177" t="str">
        <f t="shared" si="184"/>
        <v>No</v>
      </c>
      <c r="AM345" s="177" t="s">
        <v>64</v>
      </c>
      <c r="AN345" s="177" t="s">
        <v>64</v>
      </c>
      <c r="AO345" s="177" t="s">
        <v>65</v>
      </c>
      <c r="AP345" s="177" t="str">
        <f t="shared" si="185"/>
        <v>No</v>
      </c>
      <c r="AQ345" s="177" t="s">
        <v>64</v>
      </c>
      <c r="AR345" s="177" t="s">
        <v>65</v>
      </c>
      <c r="AS345" s="177" t="s">
        <v>64</v>
      </c>
      <c r="AT345" s="177" t="s">
        <v>65</v>
      </c>
      <c r="AU345" s="177" t="s">
        <v>64</v>
      </c>
      <c r="AV345" s="177" t="s">
        <v>64</v>
      </c>
      <c r="AW345" s="177" t="s">
        <v>65</v>
      </c>
      <c r="AX345" s="159" t="s">
        <v>110</v>
      </c>
      <c r="AY345" s="160" t="s">
        <v>65</v>
      </c>
      <c r="AZ345" s="177" t="s">
        <v>65</v>
      </c>
      <c r="BA345" s="177" t="str">
        <f t="shared" si="186"/>
        <v>No</v>
      </c>
      <c r="BB345" s="177" t="str">
        <f t="shared" si="187"/>
        <v>No</v>
      </c>
      <c r="BC345" s="159" t="s">
        <v>65</v>
      </c>
      <c r="BD345" s="177" t="s">
        <v>64</v>
      </c>
      <c r="BE345" s="177" t="s">
        <v>64</v>
      </c>
      <c r="BF345" s="177" t="s">
        <v>64</v>
      </c>
      <c r="BG345" s="177" t="s">
        <v>65</v>
      </c>
      <c r="BH345" s="177" t="s">
        <v>65</v>
      </c>
    </row>
    <row r="346" spans="1:60" ht="15" thickBot="1" x14ac:dyDescent="0.35">
      <c r="A346" s="373"/>
      <c r="B346" s="323">
        <f>ROW()</f>
        <v>346</v>
      </c>
      <c r="C346" s="323">
        <f>COUNTIFS(D$6:D346,D346)</f>
        <v>1</v>
      </c>
      <c r="D346" s="66" t="s">
        <v>802</v>
      </c>
      <c r="F346" s="217" t="s">
        <v>64</v>
      </c>
      <c r="G346" s="217" t="s">
        <v>64</v>
      </c>
      <c r="H346" s="217" t="s">
        <v>64</v>
      </c>
      <c r="I346" s="217" t="s">
        <v>64</v>
      </c>
      <c r="J346" s="180" t="s">
        <v>64</v>
      </c>
      <c r="K346" s="181" t="s">
        <v>65</v>
      </c>
      <c r="L346" s="217" t="s">
        <v>64</v>
      </c>
      <c r="M346" s="180" t="s">
        <v>64</v>
      </c>
      <c r="N346" s="181" t="s">
        <v>65</v>
      </c>
      <c r="O346" s="217" t="s">
        <v>64</v>
      </c>
      <c r="P346" s="180" t="s">
        <v>64</v>
      </c>
      <c r="Q346" s="236" t="s">
        <v>64</v>
      </c>
      <c r="R346" s="236" t="s">
        <v>64</v>
      </c>
      <c r="S346" s="180" t="s">
        <v>64</v>
      </c>
      <c r="T346" s="181" t="s">
        <v>65</v>
      </c>
      <c r="U346" s="180" t="s">
        <v>64</v>
      </c>
      <c r="V346" s="181" t="s">
        <v>65</v>
      </c>
      <c r="W346" s="217" t="s">
        <v>64</v>
      </c>
      <c r="X346" s="217" t="s">
        <v>64</v>
      </c>
      <c r="Y346" s="217" t="s">
        <v>64</v>
      </c>
      <c r="Z346" s="217" t="s">
        <v>64</v>
      </c>
      <c r="AA346" s="217" t="s">
        <v>65</v>
      </c>
      <c r="AB346" s="217" t="s">
        <v>65</v>
      </c>
      <c r="AC346" s="217" t="s">
        <v>65</v>
      </c>
      <c r="AD346" s="217" t="s">
        <v>64</v>
      </c>
      <c r="AE346" s="217" t="s">
        <v>64</v>
      </c>
      <c r="AF346" s="217" t="s">
        <v>64</v>
      </c>
      <c r="AG346" s="217" t="s">
        <v>64</v>
      </c>
      <c r="AH346" s="217" t="s">
        <v>64</v>
      </c>
      <c r="AI346" s="217" t="s">
        <v>64</v>
      </c>
      <c r="AJ346" s="217" t="s">
        <v>64</v>
      </c>
      <c r="AK346" s="217" t="s">
        <v>64</v>
      </c>
      <c r="AL346" s="217" t="str">
        <f t="shared" si="184"/>
        <v>Yes</v>
      </c>
      <c r="AM346" s="217" t="s">
        <v>64</v>
      </c>
      <c r="AN346" s="217" t="s">
        <v>64</v>
      </c>
      <c r="AO346" s="177" t="s">
        <v>65</v>
      </c>
      <c r="AP346" s="217" t="str">
        <f t="shared" si="185"/>
        <v>Yes</v>
      </c>
      <c r="AQ346" s="217" t="s">
        <v>64</v>
      </c>
      <c r="AR346" s="217" t="s">
        <v>64</v>
      </c>
      <c r="AS346" s="217" t="s">
        <v>64</v>
      </c>
      <c r="AT346" s="217" t="s">
        <v>65</v>
      </c>
      <c r="AU346" s="217" t="s">
        <v>64</v>
      </c>
      <c r="AV346" s="217" t="s">
        <v>64</v>
      </c>
      <c r="AW346" s="217" t="s">
        <v>64</v>
      </c>
      <c r="AX346" s="159" t="s">
        <v>110</v>
      </c>
      <c r="AY346" s="181" t="s">
        <v>65</v>
      </c>
      <c r="AZ346" s="217" t="s">
        <v>65</v>
      </c>
      <c r="BA346" s="217" t="str">
        <f t="shared" si="186"/>
        <v>Yes</v>
      </c>
      <c r="BB346" s="217" t="str">
        <f t="shared" si="187"/>
        <v>Yes</v>
      </c>
      <c r="BC346" s="180" t="s">
        <v>65</v>
      </c>
      <c r="BD346" s="217" t="s">
        <v>64</v>
      </c>
      <c r="BE346" s="217" t="s">
        <v>64</v>
      </c>
      <c r="BF346" s="217" t="s">
        <v>64</v>
      </c>
      <c r="BG346" s="217" t="s">
        <v>65</v>
      </c>
      <c r="BH346" s="217" t="s">
        <v>65</v>
      </c>
    </row>
    <row r="347" spans="1:60" ht="15.6" thickTop="1" thickBot="1" x14ac:dyDescent="0.35">
      <c r="A347" s="373"/>
      <c r="B347" s="323">
        <f>ROW()</f>
        <v>347</v>
      </c>
      <c r="C347" s="323">
        <f>COUNTIFS(D$6:D347,D347)</f>
        <v>1</v>
      </c>
      <c r="D347" s="62" t="s">
        <v>803</v>
      </c>
      <c r="F347" s="177" t="s">
        <v>64</v>
      </c>
      <c r="G347" s="177" t="s">
        <v>64</v>
      </c>
      <c r="H347" s="177" t="s">
        <v>64</v>
      </c>
      <c r="I347" s="177" t="s">
        <v>64</v>
      </c>
      <c r="J347" s="159" t="s">
        <v>64</v>
      </c>
      <c r="K347" s="160" t="s">
        <v>65</v>
      </c>
      <c r="L347" s="177" t="s">
        <v>64</v>
      </c>
      <c r="M347" s="159" t="s">
        <v>64</v>
      </c>
      <c r="N347" s="160" t="s">
        <v>65</v>
      </c>
      <c r="O347" s="177" t="s">
        <v>64</v>
      </c>
      <c r="P347" s="159" t="s">
        <v>64</v>
      </c>
      <c r="Q347" s="161" t="s">
        <v>64</v>
      </c>
      <c r="R347" s="161" t="s">
        <v>64</v>
      </c>
      <c r="S347" s="159" t="s">
        <v>64</v>
      </c>
      <c r="T347" s="160" t="s">
        <v>65</v>
      </c>
      <c r="U347" s="159" t="s">
        <v>64</v>
      </c>
      <c r="V347" s="160" t="s">
        <v>65</v>
      </c>
      <c r="W347" s="177" t="s">
        <v>64</v>
      </c>
      <c r="X347" s="177" t="s">
        <v>64</v>
      </c>
      <c r="Y347" s="177" t="s">
        <v>64</v>
      </c>
      <c r="Z347" s="177" t="s">
        <v>64</v>
      </c>
      <c r="AA347" s="177" t="s">
        <v>64</v>
      </c>
      <c r="AB347" s="177" t="s">
        <v>65</v>
      </c>
      <c r="AC347" s="177" t="s">
        <v>65</v>
      </c>
      <c r="AD347" s="177" t="s">
        <v>64</v>
      </c>
      <c r="AE347" s="177" t="s">
        <v>64</v>
      </c>
      <c r="AF347" s="177" t="s">
        <v>64</v>
      </c>
      <c r="AG347" s="177" t="s">
        <v>64</v>
      </c>
      <c r="AH347" s="177" t="s">
        <v>64</v>
      </c>
      <c r="AI347" s="177" t="s">
        <v>65</v>
      </c>
      <c r="AJ347" s="177" t="s">
        <v>65</v>
      </c>
      <c r="AK347" s="177" t="s">
        <v>64</v>
      </c>
      <c r="AL347" s="177" t="str">
        <f t="shared" si="184"/>
        <v>Yes</v>
      </c>
      <c r="AM347" s="177" t="s">
        <v>64</v>
      </c>
      <c r="AN347" s="177" t="s">
        <v>64</v>
      </c>
      <c r="AO347" s="177" t="s">
        <v>65</v>
      </c>
      <c r="AP347" s="177" t="str">
        <f t="shared" si="185"/>
        <v>No</v>
      </c>
      <c r="AQ347" s="177" t="s">
        <v>64</v>
      </c>
      <c r="AR347" s="177" t="s">
        <v>64</v>
      </c>
      <c r="AS347" s="177" t="s">
        <v>64</v>
      </c>
      <c r="AT347" s="177" t="s">
        <v>65</v>
      </c>
      <c r="AU347" s="177" t="s">
        <v>64</v>
      </c>
      <c r="AV347" s="177" t="s">
        <v>64</v>
      </c>
      <c r="AW347" s="177" t="s">
        <v>64</v>
      </c>
      <c r="AX347" s="159" t="s">
        <v>110</v>
      </c>
      <c r="AY347" s="160" t="s">
        <v>65</v>
      </c>
      <c r="AZ347" s="177" t="s">
        <v>65</v>
      </c>
      <c r="BA347" s="177" t="str">
        <f t="shared" si="186"/>
        <v>Yes</v>
      </c>
      <c r="BB347" s="177" t="str">
        <f t="shared" si="187"/>
        <v>Yes</v>
      </c>
      <c r="BC347" s="159" t="s">
        <v>65</v>
      </c>
      <c r="BD347" s="177" t="s">
        <v>64</v>
      </c>
      <c r="BE347" s="177" t="s">
        <v>64</v>
      </c>
      <c r="BF347" s="177" t="s">
        <v>64</v>
      </c>
      <c r="BG347" s="177" t="s">
        <v>65</v>
      </c>
      <c r="BH347" s="177" t="s">
        <v>65</v>
      </c>
    </row>
    <row r="348" spans="1:60" ht="15.6" thickTop="1" thickBot="1" x14ac:dyDescent="0.35">
      <c r="A348" s="373"/>
      <c r="B348" s="323">
        <f>ROW()</f>
        <v>348</v>
      </c>
      <c r="C348" s="323">
        <f>COUNTIFS(D$6:D348,D348)</f>
        <v>1</v>
      </c>
      <c r="D348" s="62" t="s">
        <v>804</v>
      </c>
      <c r="F348" s="177" t="s">
        <v>64</v>
      </c>
      <c r="G348" s="177" t="s">
        <v>64</v>
      </c>
      <c r="H348" s="177" t="s">
        <v>64</v>
      </c>
      <c r="I348" s="177" t="s">
        <v>64</v>
      </c>
      <c r="J348" s="159" t="s">
        <v>64</v>
      </c>
      <c r="K348" s="160" t="s">
        <v>65</v>
      </c>
      <c r="L348" s="177" t="s">
        <v>64</v>
      </c>
      <c r="M348" s="159" t="s">
        <v>64</v>
      </c>
      <c r="N348" s="160" t="s">
        <v>65</v>
      </c>
      <c r="O348" s="177" t="s">
        <v>64</v>
      </c>
      <c r="P348" s="159" t="s">
        <v>64</v>
      </c>
      <c r="Q348" s="161" t="s">
        <v>64</v>
      </c>
      <c r="R348" s="161" t="s">
        <v>64</v>
      </c>
      <c r="S348" s="159" t="s">
        <v>64</v>
      </c>
      <c r="T348" s="160" t="s">
        <v>65</v>
      </c>
      <c r="U348" s="159" t="s">
        <v>64</v>
      </c>
      <c r="V348" s="160" t="s">
        <v>65</v>
      </c>
      <c r="W348" s="177" t="s">
        <v>64</v>
      </c>
      <c r="X348" s="177" t="s">
        <v>64</v>
      </c>
      <c r="Y348" s="177" t="s">
        <v>64</v>
      </c>
      <c r="Z348" s="177" t="s">
        <v>64</v>
      </c>
      <c r="AA348" s="177" t="s">
        <v>64</v>
      </c>
      <c r="AB348" s="177" t="s">
        <v>65</v>
      </c>
      <c r="AC348" s="177" t="s">
        <v>65</v>
      </c>
      <c r="AD348" s="177" t="s">
        <v>64</v>
      </c>
      <c r="AE348" s="177" t="s">
        <v>64</v>
      </c>
      <c r="AF348" s="177" t="s">
        <v>64</v>
      </c>
      <c r="AG348" s="177" t="s">
        <v>64</v>
      </c>
      <c r="AH348" s="177" t="s">
        <v>64</v>
      </c>
      <c r="AI348" s="177" t="s">
        <v>64</v>
      </c>
      <c r="AJ348" s="177" t="s">
        <v>64</v>
      </c>
      <c r="AK348" s="177" t="s">
        <v>64</v>
      </c>
      <c r="AL348" s="177" t="str">
        <f t="shared" si="184"/>
        <v>Yes</v>
      </c>
      <c r="AM348" s="177" t="s">
        <v>64</v>
      </c>
      <c r="AN348" s="177" t="s">
        <v>110</v>
      </c>
      <c r="AO348" s="177" t="s">
        <v>65</v>
      </c>
      <c r="AP348" s="177" t="str">
        <f t="shared" si="185"/>
        <v>Yes</v>
      </c>
      <c r="AQ348" s="177" t="s">
        <v>64</v>
      </c>
      <c r="AR348" s="177" t="s">
        <v>64</v>
      </c>
      <c r="AS348" s="177" t="s">
        <v>64</v>
      </c>
      <c r="AT348" s="177" t="s">
        <v>65</v>
      </c>
      <c r="AU348" s="177" t="s">
        <v>64</v>
      </c>
      <c r="AV348" s="177" t="s">
        <v>64</v>
      </c>
      <c r="AW348" s="177" t="s">
        <v>64</v>
      </c>
      <c r="AX348" s="159" t="s">
        <v>110</v>
      </c>
      <c r="AY348" s="160" t="s">
        <v>65</v>
      </c>
      <c r="AZ348" s="177" t="s">
        <v>65</v>
      </c>
      <c r="BA348" s="177" t="str">
        <f t="shared" si="186"/>
        <v>Yes</v>
      </c>
      <c r="BB348" s="177" t="str">
        <f t="shared" si="187"/>
        <v>Yes</v>
      </c>
      <c r="BC348" s="159" t="s">
        <v>65</v>
      </c>
      <c r="BD348" s="177" t="s">
        <v>64</v>
      </c>
      <c r="BE348" s="177" t="s">
        <v>64</v>
      </c>
      <c r="BF348" s="177" t="s">
        <v>64</v>
      </c>
      <c r="BG348" s="177" t="s">
        <v>65</v>
      </c>
      <c r="BH348" s="177" t="s">
        <v>65</v>
      </c>
    </row>
    <row r="349" spans="1:60" ht="15.6" thickTop="1" thickBot="1" x14ac:dyDescent="0.35">
      <c r="A349" s="373"/>
      <c r="B349" s="323">
        <f>ROW()</f>
        <v>349</v>
      </c>
      <c r="C349" s="323">
        <f>COUNTIFS(D$6:D349,D349)</f>
        <v>1</v>
      </c>
      <c r="D349" s="62" t="s">
        <v>805</v>
      </c>
      <c r="F349" s="177" t="s">
        <v>64</v>
      </c>
      <c r="G349" s="177" t="s">
        <v>64</v>
      </c>
      <c r="H349" s="177" t="s">
        <v>64</v>
      </c>
      <c r="I349" s="177" t="s">
        <v>64</v>
      </c>
      <c r="J349" s="159" t="s">
        <v>64</v>
      </c>
      <c r="K349" s="160" t="s">
        <v>65</v>
      </c>
      <c r="L349" s="177" t="s">
        <v>64</v>
      </c>
      <c r="M349" s="159" t="s">
        <v>64</v>
      </c>
      <c r="N349" s="160" t="s">
        <v>65</v>
      </c>
      <c r="O349" s="177" t="s">
        <v>64</v>
      </c>
      <c r="P349" s="159" t="s">
        <v>64</v>
      </c>
      <c r="Q349" s="161" t="s">
        <v>64</v>
      </c>
      <c r="R349" s="161" t="s">
        <v>64</v>
      </c>
      <c r="S349" s="159" t="s">
        <v>64</v>
      </c>
      <c r="T349" s="160" t="s">
        <v>65</v>
      </c>
      <c r="U349" s="159" t="s">
        <v>64</v>
      </c>
      <c r="V349" s="160" t="s">
        <v>65</v>
      </c>
      <c r="W349" s="177" t="s">
        <v>64</v>
      </c>
      <c r="X349" s="177" t="s">
        <v>64</v>
      </c>
      <c r="Y349" s="177" t="s">
        <v>64</v>
      </c>
      <c r="Z349" s="177" t="s">
        <v>64</v>
      </c>
      <c r="AA349" s="177" t="s">
        <v>64</v>
      </c>
      <c r="AB349" s="177" t="s">
        <v>65</v>
      </c>
      <c r="AC349" s="177" t="s">
        <v>65</v>
      </c>
      <c r="AD349" s="177" t="s">
        <v>64</v>
      </c>
      <c r="AE349" s="177" t="s">
        <v>64</v>
      </c>
      <c r="AF349" s="177" t="s">
        <v>64</v>
      </c>
      <c r="AG349" s="177" t="s">
        <v>64</v>
      </c>
      <c r="AH349" s="177" t="s">
        <v>64</v>
      </c>
      <c r="AI349" s="177" t="s">
        <v>64</v>
      </c>
      <c r="AJ349" s="177" t="s">
        <v>64</v>
      </c>
      <c r="AK349" s="177" t="s">
        <v>64</v>
      </c>
      <c r="AL349" s="177" t="str">
        <f t="shared" si="184"/>
        <v>Yes</v>
      </c>
      <c r="AM349" s="177" t="s">
        <v>64</v>
      </c>
      <c r="AN349" s="177" t="s">
        <v>64</v>
      </c>
      <c r="AO349" s="177" t="s">
        <v>65</v>
      </c>
      <c r="AP349" s="177" t="str">
        <f t="shared" si="185"/>
        <v>Yes</v>
      </c>
      <c r="AQ349" s="177" t="s">
        <v>64</v>
      </c>
      <c r="AR349" s="177" t="s">
        <v>64</v>
      </c>
      <c r="AS349" s="177" t="s">
        <v>64</v>
      </c>
      <c r="AT349" s="177" t="s">
        <v>64</v>
      </c>
      <c r="AU349" s="177" t="s">
        <v>64</v>
      </c>
      <c r="AV349" s="177" t="s">
        <v>64</v>
      </c>
      <c r="AW349" s="177" t="s">
        <v>64</v>
      </c>
      <c r="AX349" s="159" t="s">
        <v>110</v>
      </c>
      <c r="AY349" s="160" t="s">
        <v>65</v>
      </c>
      <c r="AZ349" s="177" t="s">
        <v>65</v>
      </c>
      <c r="BA349" s="177" t="str">
        <f t="shared" si="186"/>
        <v>Yes</v>
      </c>
      <c r="BB349" s="177" t="str">
        <f t="shared" si="187"/>
        <v>Yes</v>
      </c>
      <c r="BC349" s="159" t="s">
        <v>65</v>
      </c>
      <c r="BD349" s="177" t="s">
        <v>64</v>
      </c>
      <c r="BE349" s="177" t="s">
        <v>64</v>
      </c>
      <c r="BF349" s="177" t="s">
        <v>64</v>
      </c>
      <c r="BG349" s="177" t="s">
        <v>65</v>
      </c>
      <c r="BH349" s="177" t="s">
        <v>64</v>
      </c>
    </row>
    <row r="350" spans="1:60" ht="15.6" thickTop="1" thickBot="1" x14ac:dyDescent="0.35">
      <c r="A350" s="373"/>
      <c r="B350" s="323">
        <f>ROW()</f>
        <v>350</v>
      </c>
      <c r="C350" s="323">
        <f>COUNTIFS(D$6:D350,D350)</f>
        <v>1</v>
      </c>
      <c r="D350" s="62" t="s">
        <v>806</v>
      </c>
      <c r="F350" s="177" t="s">
        <v>64</v>
      </c>
      <c r="G350" s="177" t="s">
        <v>64</v>
      </c>
      <c r="H350" s="177" t="s">
        <v>64</v>
      </c>
      <c r="I350" s="177" t="s">
        <v>64</v>
      </c>
      <c r="J350" s="159" t="s">
        <v>64</v>
      </c>
      <c r="K350" s="160" t="s">
        <v>65</v>
      </c>
      <c r="L350" s="177" t="s">
        <v>64</v>
      </c>
      <c r="M350" s="159" t="s">
        <v>64</v>
      </c>
      <c r="N350" s="160" t="s">
        <v>65</v>
      </c>
      <c r="O350" s="177" t="s">
        <v>64</v>
      </c>
      <c r="P350" s="159" t="s">
        <v>64</v>
      </c>
      <c r="Q350" s="161" t="s">
        <v>64</v>
      </c>
      <c r="R350" s="161" t="s">
        <v>64</v>
      </c>
      <c r="S350" s="159" t="s">
        <v>64</v>
      </c>
      <c r="T350" s="160" t="s">
        <v>65</v>
      </c>
      <c r="U350" s="159" t="s">
        <v>64</v>
      </c>
      <c r="V350" s="160" t="s">
        <v>65</v>
      </c>
      <c r="W350" s="177" t="s">
        <v>64</v>
      </c>
      <c r="X350" s="177" t="s">
        <v>64</v>
      </c>
      <c r="Y350" s="177" t="s">
        <v>64</v>
      </c>
      <c r="Z350" s="177" t="s">
        <v>64</v>
      </c>
      <c r="AA350" s="177" t="s">
        <v>64</v>
      </c>
      <c r="AB350" s="177" t="s">
        <v>65</v>
      </c>
      <c r="AC350" s="177" t="s">
        <v>65</v>
      </c>
      <c r="AD350" s="177" t="s">
        <v>64</v>
      </c>
      <c r="AE350" s="177" t="s">
        <v>64</v>
      </c>
      <c r="AF350" s="177" t="s">
        <v>64</v>
      </c>
      <c r="AG350" s="177" t="s">
        <v>64</v>
      </c>
      <c r="AH350" s="177" t="s">
        <v>64</v>
      </c>
      <c r="AI350" s="177" t="s">
        <v>64</v>
      </c>
      <c r="AJ350" s="177" t="s">
        <v>64</v>
      </c>
      <c r="AK350" s="177" t="s">
        <v>64</v>
      </c>
      <c r="AL350" s="177" t="str">
        <f t="shared" si="184"/>
        <v>Yes</v>
      </c>
      <c r="AM350" s="177" t="s">
        <v>64</v>
      </c>
      <c r="AN350" s="177" t="s">
        <v>64</v>
      </c>
      <c r="AO350" s="177" t="s">
        <v>64</v>
      </c>
      <c r="AP350" s="177" t="str">
        <f t="shared" si="185"/>
        <v>Yes</v>
      </c>
      <c r="AQ350" s="177" t="s">
        <v>64</v>
      </c>
      <c r="AR350" s="177" t="s">
        <v>64</v>
      </c>
      <c r="AS350" s="177" t="s">
        <v>64</v>
      </c>
      <c r="AT350" s="177" t="s">
        <v>64</v>
      </c>
      <c r="AU350" s="177" t="s">
        <v>64</v>
      </c>
      <c r="AV350" s="177" t="s">
        <v>64</v>
      </c>
      <c r="AW350" s="177" t="s">
        <v>64</v>
      </c>
      <c r="AX350" s="159" t="s">
        <v>110</v>
      </c>
      <c r="AY350" s="160" t="s">
        <v>65</v>
      </c>
      <c r="AZ350" s="177" t="s">
        <v>65</v>
      </c>
      <c r="BA350" s="177" t="str">
        <f t="shared" si="186"/>
        <v>Yes</v>
      </c>
      <c r="BB350" s="177" t="str">
        <f t="shared" si="187"/>
        <v>Yes</v>
      </c>
      <c r="BC350" s="159" t="s">
        <v>65</v>
      </c>
      <c r="BD350" s="177" t="s">
        <v>64</v>
      </c>
      <c r="BE350" s="177" t="s">
        <v>64</v>
      </c>
      <c r="BF350" s="177" t="s">
        <v>64</v>
      </c>
      <c r="BG350" s="177" t="s">
        <v>65</v>
      </c>
      <c r="BH350" s="177" t="s">
        <v>64</v>
      </c>
    </row>
    <row r="351" spans="1:60" ht="15.6" thickTop="1" thickBot="1" x14ac:dyDescent="0.35">
      <c r="A351" s="373"/>
      <c r="B351" s="323">
        <f>ROW()</f>
        <v>351</v>
      </c>
      <c r="C351" s="323">
        <f>COUNTIFS(D$6:D351,D351)</f>
        <v>30</v>
      </c>
      <c r="D351" s="115" t="s">
        <v>667</v>
      </c>
      <c r="F351" s="167"/>
      <c r="G351" s="167"/>
      <c r="H351" s="167"/>
      <c r="I351" s="167"/>
      <c r="J351" s="167"/>
      <c r="K351" s="167"/>
      <c r="L351" s="167"/>
      <c r="M351" s="167"/>
      <c r="N351" s="167"/>
      <c r="O351" s="167"/>
      <c r="P351" s="167"/>
      <c r="Q351" s="167"/>
      <c r="R351" s="167"/>
      <c r="S351" s="167"/>
      <c r="T351" s="167"/>
      <c r="U351" s="167"/>
      <c r="V351" s="167"/>
      <c r="W351" s="167"/>
      <c r="X351" s="167"/>
      <c r="Y351" s="167"/>
      <c r="Z351" s="167"/>
      <c r="AA351" s="167"/>
      <c r="AB351" s="167"/>
      <c r="AC351" s="167"/>
      <c r="AD351" s="167"/>
      <c r="AE351" s="167"/>
      <c r="AF351" s="167"/>
      <c r="AG351" s="167"/>
      <c r="AH351" s="167"/>
      <c r="AI351" s="167"/>
      <c r="AJ351" s="167"/>
      <c r="AK351" s="167"/>
      <c r="AL351" s="167"/>
      <c r="AM351" s="167"/>
      <c r="AN351" s="167"/>
      <c r="AO351" s="167"/>
      <c r="AP351" s="167"/>
      <c r="AQ351" s="167"/>
      <c r="AR351" s="167"/>
      <c r="AS351" s="167"/>
      <c r="AT351" s="167"/>
      <c r="AU351" s="167"/>
      <c r="AV351" s="167"/>
      <c r="AW351" s="167"/>
      <c r="AX351" s="167"/>
      <c r="AY351" s="167"/>
      <c r="AZ351" s="167"/>
      <c r="BA351" s="167"/>
      <c r="BB351" s="167"/>
      <c r="BC351" s="167"/>
      <c r="BD351" s="167"/>
      <c r="BE351" s="167"/>
      <c r="BF351" s="167"/>
      <c r="BG351" s="167"/>
      <c r="BH351" s="167"/>
    </row>
    <row r="352" spans="1:60" ht="15" thickTop="1" x14ac:dyDescent="0.3">
      <c r="A352" s="373" t="s">
        <v>9</v>
      </c>
      <c r="B352" s="323">
        <f>ROW()</f>
        <v>352</v>
      </c>
      <c r="C352" s="323">
        <f>COUNTIFS(D$6:D352,D352)</f>
        <v>1</v>
      </c>
      <c r="D352" s="64" t="s">
        <v>807</v>
      </c>
      <c r="F352" s="177" t="s">
        <v>64</v>
      </c>
      <c r="G352" s="177" t="s">
        <v>64</v>
      </c>
      <c r="H352" s="177" t="s">
        <v>64</v>
      </c>
      <c r="I352" s="177" t="s">
        <v>64</v>
      </c>
      <c r="J352" s="159" t="s">
        <v>64</v>
      </c>
      <c r="K352" s="160" t="s">
        <v>65</v>
      </c>
      <c r="L352" s="177" t="s">
        <v>64</v>
      </c>
      <c r="M352" s="159" t="s">
        <v>64</v>
      </c>
      <c r="N352" s="160" t="s">
        <v>65</v>
      </c>
      <c r="O352" s="177" t="s">
        <v>64</v>
      </c>
      <c r="P352" s="159" t="s">
        <v>64</v>
      </c>
      <c r="Q352" s="161" t="s">
        <v>64</v>
      </c>
      <c r="R352" s="161" t="s">
        <v>64</v>
      </c>
      <c r="S352" s="159" t="s">
        <v>64</v>
      </c>
      <c r="T352" s="160" t="s">
        <v>65</v>
      </c>
      <c r="U352" s="159" t="s">
        <v>64</v>
      </c>
      <c r="V352" s="160" t="s">
        <v>65</v>
      </c>
      <c r="W352" s="177" t="s">
        <v>64</v>
      </c>
      <c r="X352" s="177" t="s">
        <v>64</v>
      </c>
      <c r="Y352" s="177" t="s">
        <v>64</v>
      </c>
      <c r="Z352" s="177" t="s">
        <v>64</v>
      </c>
      <c r="AA352" s="177" t="s">
        <v>65</v>
      </c>
      <c r="AB352" s="177" t="s">
        <v>65</v>
      </c>
      <c r="AC352" s="177" t="s">
        <v>65</v>
      </c>
      <c r="AD352" s="177" t="s">
        <v>64</v>
      </c>
      <c r="AE352" s="177" t="s">
        <v>64</v>
      </c>
      <c r="AF352" s="177" t="s">
        <v>64</v>
      </c>
      <c r="AG352" s="177" t="s">
        <v>64</v>
      </c>
      <c r="AH352" s="177" t="s">
        <v>64</v>
      </c>
      <c r="AI352" s="177" t="s">
        <v>65</v>
      </c>
      <c r="AJ352" s="177" t="s">
        <v>65</v>
      </c>
      <c r="AK352" s="177" t="s">
        <v>64</v>
      </c>
      <c r="AL352" s="177" t="str">
        <f t="shared" ref="AL352:AL364" si="188">AK352</f>
        <v>Yes</v>
      </c>
      <c r="AM352" s="177" t="s">
        <v>64</v>
      </c>
      <c r="AN352" s="177" t="s">
        <v>64</v>
      </c>
      <c r="AO352" s="177" t="s">
        <v>65</v>
      </c>
      <c r="AP352" s="177" t="str">
        <f t="shared" ref="AP352:AP364" si="189">AI352</f>
        <v>No</v>
      </c>
      <c r="AQ352" s="177" t="s">
        <v>64</v>
      </c>
      <c r="AR352" s="177" t="s">
        <v>64</v>
      </c>
      <c r="AS352" s="177" t="s">
        <v>64</v>
      </c>
      <c r="AT352" s="177" t="s">
        <v>65</v>
      </c>
      <c r="AU352" s="177" t="s">
        <v>64</v>
      </c>
      <c r="AV352" s="177" t="s">
        <v>64</v>
      </c>
      <c r="AW352" s="177" t="s">
        <v>64</v>
      </c>
      <c r="AX352" s="159" t="s">
        <v>110</v>
      </c>
      <c r="AY352" s="160" t="s">
        <v>65</v>
      </c>
      <c r="AZ352" s="177" t="s">
        <v>65</v>
      </c>
      <c r="BA352" s="177" t="str">
        <f>AW352</f>
        <v>Yes</v>
      </c>
      <c r="BB352" s="177" t="str">
        <f>AW352</f>
        <v>Yes</v>
      </c>
      <c r="BC352" s="159" t="s">
        <v>65</v>
      </c>
      <c r="BD352" s="177" t="s">
        <v>64</v>
      </c>
      <c r="BE352" s="177" t="s">
        <v>64</v>
      </c>
      <c r="BF352" s="177" t="s">
        <v>64</v>
      </c>
      <c r="BG352" s="177" t="s">
        <v>65</v>
      </c>
      <c r="BH352" s="177" t="s">
        <v>65</v>
      </c>
    </row>
    <row r="353" spans="1:60" ht="14.4" x14ac:dyDescent="0.3">
      <c r="A353" s="373"/>
      <c r="B353" s="323">
        <f>ROW()</f>
        <v>353</v>
      </c>
      <c r="C353" s="323">
        <f>COUNTIFS(D$6:D353,D353)</f>
        <v>1</v>
      </c>
      <c r="D353" s="65" t="s">
        <v>808</v>
      </c>
      <c r="F353" s="177" t="s">
        <v>65</v>
      </c>
      <c r="G353" s="177" t="s">
        <v>65</v>
      </c>
      <c r="H353" s="177" t="s">
        <v>64</v>
      </c>
      <c r="I353" s="177" t="s">
        <v>64</v>
      </c>
      <c r="J353" s="159" t="s">
        <v>64</v>
      </c>
      <c r="K353" s="160" t="s">
        <v>65</v>
      </c>
      <c r="L353" s="177" t="s">
        <v>64</v>
      </c>
      <c r="M353" s="159" t="s">
        <v>64</v>
      </c>
      <c r="N353" s="160" t="s">
        <v>65</v>
      </c>
      <c r="O353" s="177" t="s">
        <v>64</v>
      </c>
      <c r="P353" s="159" t="s">
        <v>64</v>
      </c>
      <c r="Q353" s="161" t="s">
        <v>64</v>
      </c>
      <c r="R353" s="161" t="s">
        <v>64</v>
      </c>
      <c r="S353" s="159" t="s">
        <v>64</v>
      </c>
      <c r="T353" s="160" t="s">
        <v>65</v>
      </c>
      <c r="U353" s="159" t="s">
        <v>64</v>
      </c>
      <c r="V353" s="160" t="s">
        <v>65</v>
      </c>
      <c r="W353" s="177" t="s">
        <v>64</v>
      </c>
      <c r="X353" s="177" t="s">
        <v>64</v>
      </c>
      <c r="Y353" s="177" t="s">
        <v>64</v>
      </c>
      <c r="Z353" s="177" t="s">
        <v>64</v>
      </c>
      <c r="AA353" s="177" t="s">
        <v>65</v>
      </c>
      <c r="AB353" s="177" t="s">
        <v>65</v>
      </c>
      <c r="AC353" s="177" t="s">
        <v>65</v>
      </c>
      <c r="AD353" s="177" t="s">
        <v>64</v>
      </c>
      <c r="AE353" s="177" t="s">
        <v>64</v>
      </c>
      <c r="AF353" s="177" t="s">
        <v>64</v>
      </c>
      <c r="AG353" s="177" t="s">
        <v>65</v>
      </c>
      <c r="AH353" s="177" t="s">
        <v>65</v>
      </c>
      <c r="AI353" s="177" t="s">
        <v>65</v>
      </c>
      <c r="AJ353" s="177" t="s">
        <v>65</v>
      </c>
      <c r="AK353" s="177" t="s">
        <v>65</v>
      </c>
      <c r="AL353" s="177" t="str">
        <f t="shared" si="188"/>
        <v>No</v>
      </c>
      <c r="AM353" s="177" t="s">
        <v>65</v>
      </c>
      <c r="AN353" s="177" t="s">
        <v>64</v>
      </c>
      <c r="AO353" s="177" t="s">
        <v>65</v>
      </c>
      <c r="AP353" s="177" t="str">
        <f t="shared" si="189"/>
        <v>No</v>
      </c>
      <c r="AQ353" s="177" t="s">
        <v>64</v>
      </c>
      <c r="AR353" s="177" t="s">
        <v>64</v>
      </c>
      <c r="AS353" s="177" t="s">
        <v>64</v>
      </c>
      <c r="AT353" s="177" t="s">
        <v>65</v>
      </c>
      <c r="AU353" s="177" t="s">
        <v>64</v>
      </c>
      <c r="AV353" s="177" t="s">
        <v>65</v>
      </c>
      <c r="AW353" s="177" t="s">
        <v>65</v>
      </c>
      <c r="AX353" s="159" t="s">
        <v>110</v>
      </c>
      <c r="AY353" s="160" t="s">
        <v>65</v>
      </c>
      <c r="AZ353" s="177" t="s">
        <v>65</v>
      </c>
      <c r="BA353" s="177" t="str">
        <f t="shared" ref="BA353:BA364" si="190">AW353</f>
        <v>No</v>
      </c>
      <c r="BB353" s="177" t="str">
        <f t="shared" ref="BB353:BB364" si="191">AW353</f>
        <v>No</v>
      </c>
      <c r="BC353" s="159" t="s">
        <v>65</v>
      </c>
      <c r="BD353" s="177" t="s">
        <v>65</v>
      </c>
      <c r="BE353" s="177" t="s">
        <v>64</v>
      </c>
      <c r="BF353" s="177" t="s">
        <v>65</v>
      </c>
      <c r="BG353" s="177" t="s">
        <v>65</v>
      </c>
      <c r="BH353" s="177" t="s">
        <v>65</v>
      </c>
    </row>
    <row r="354" spans="1:60" ht="14.4" x14ac:dyDescent="0.3">
      <c r="A354" s="373"/>
      <c r="B354" s="323">
        <f>ROW()</f>
        <v>354</v>
      </c>
      <c r="C354" s="323">
        <f>COUNTIFS(D$6:D354,D354)</f>
        <v>1</v>
      </c>
      <c r="D354" s="65" t="s">
        <v>809</v>
      </c>
      <c r="F354" s="177" t="s">
        <v>64</v>
      </c>
      <c r="G354" s="177" t="s">
        <v>65</v>
      </c>
      <c r="H354" s="177" t="s">
        <v>64</v>
      </c>
      <c r="I354" s="177" t="s">
        <v>64</v>
      </c>
      <c r="J354" s="159" t="s">
        <v>64</v>
      </c>
      <c r="K354" s="160" t="s">
        <v>65</v>
      </c>
      <c r="L354" s="177" t="s">
        <v>64</v>
      </c>
      <c r="M354" s="159" t="s">
        <v>64</v>
      </c>
      <c r="N354" s="160" t="s">
        <v>65</v>
      </c>
      <c r="O354" s="177" t="s">
        <v>64</v>
      </c>
      <c r="P354" s="159" t="s">
        <v>64</v>
      </c>
      <c r="Q354" s="161" t="s">
        <v>64</v>
      </c>
      <c r="R354" s="161" t="s">
        <v>64</v>
      </c>
      <c r="S354" s="159" t="s">
        <v>65</v>
      </c>
      <c r="T354" s="160" t="s">
        <v>65</v>
      </c>
      <c r="U354" s="159" t="s">
        <v>64</v>
      </c>
      <c r="V354" s="160" t="s">
        <v>65</v>
      </c>
      <c r="W354" s="177" t="s">
        <v>64</v>
      </c>
      <c r="X354" s="177" t="s">
        <v>64</v>
      </c>
      <c r="Y354" s="177" t="s">
        <v>64</v>
      </c>
      <c r="Z354" s="177" t="s">
        <v>64</v>
      </c>
      <c r="AA354" s="177" t="s">
        <v>65</v>
      </c>
      <c r="AB354" s="177" t="s">
        <v>65</v>
      </c>
      <c r="AC354" s="177" t="s">
        <v>65</v>
      </c>
      <c r="AD354" s="177" t="s">
        <v>64</v>
      </c>
      <c r="AE354" s="177" t="s">
        <v>65</v>
      </c>
      <c r="AF354" s="177" t="s">
        <v>64</v>
      </c>
      <c r="AG354" s="177" t="s">
        <v>64</v>
      </c>
      <c r="AH354" s="177" t="s">
        <v>64</v>
      </c>
      <c r="AI354" s="177" t="s">
        <v>65</v>
      </c>
      <c r="AJ354" s="177" t="s">
        <v>65</v>
      </c>
      <c r="AK354" s="177" t="s">
        <v>64</v>
      </c>
      <c r="AL354" s="177" t="str">
        <f t="shared" si="188"/>
        <v>Yes</v>
      </c>
      <c r="AM354" s="177" t="s">
        <v>64</v>
      </c>
      <c r="AN354" s="177" t="s">
        <v>64</v>
      </c>
      <c r="AO354" s="177" t="s">
        <v>65</v>
      </c>
      <c r="AP354" s="177" t="str">
        <f t="shared" si="189"/>
        <v>No</v>
      </c>
      <c r="AQ354" s="177" t="s">
        <v>64</v>
      </c>
      <c r="AR354" s="177" t="s">
        <v>65</v>
      </c>
      <c r="AS354" s="177" t="s">
        <v>64</v>
      </c>
      <c r="AT354" s="177" t="s">
        <v>65</v>
      </c>
      <c r="AU354" s="177" t="s">
        <v>64</v>
      </c>
      <c r="AV354" s="177" t="s">
        <v>64</v>
      </c>
      <c r="AW354" s="177" t="s">
        <v>64</v>
      </c>
      <c r="AX354" s="159" t="s">
        <v>110</v>
      </c>
      <c r="AY354" s="160" t="s">
        <v>65</v>
      </c>
      <c r="AZ354" s="177" t="s">
        <v>65</v>
      </c>
      <c r="BA354" s="177" t="str">
        <f t="shared" si="190"/>
        <v>Yes</v>
      </c>
      <c r="BB354" s="177" t="str">
        <f t="shared" si="191"/>
        <v>Yes</v>
      </c>
      <c r="BC354" s="159" t="s">
        <v>65</v>
      </c>
      <c r="BD354" s="177" t="s">
        <v>64</v>
      </c>
      <c r="BE354" s="177" t="s">
        <v>65</v>
      </c>
      <c r="BF354" s="177" t="s">
        <v>64</v>
      </c>
      <c r="BG354" s="177" t="s">
        <v>65</v>
      </c>
      <c r="BH354" s="177" t="s">
        <v>65</v>
      </c>
    </row>
    <row r="355" spans="1:60" ht="14.4" x14ac:dyDescent="0.3">
      <c r="A355" s="373"/>
      <c r="B355" s="323">
        <f>ROW()</f>
        <v>355</v>
      </c>
      <c r="C355" s="323">
        <f>COUNTIFS(D$6:D355,D355)</f>
        <v>1</v>
      </c>
      <c r="D355" s="65" t="s">
        <v>810</v>
      </c>
      <c r="F355" s="177" t="s">
        <v>65</v>
      </c>
      <c r="G355" s="177" t="s">
        <v>65</v>
      </c>
      <c r="H355" s="177" t="s">
        <v>64</v>
      </c>
      <c r="I355" s="177" t="s">
        <v>65</v>
      </c>
      <c r="J355" s="159" t="s">
        <v>64</v>
      </c>
      <c r="K355" s="160" t="s">
        <v>65</v>
      </c>
      <c r="L355" s="177" t="s">
        <v>64</v>
      </c>
      <c r="M355" s="159" t="s">
        <v>65</v>
      </c>
      <c r="N355" s="160" t="s">
        <v>65</v>
      </c>
      <c r="O355" s="177" t="s">
        <v>64</v>
      </c>
      <c r="P355" s="159" t="s">
        <v>64</v>
      </c>
      <c r="Q355" s="161" t="s">
        <v>64</v>
      </c>
      <c r="R355" s="161" t="s">
        <v>64</v>
      </c>
      <c r="S355" s="159" t="s">
        <v>64</v>
      </c>
      <c r="T355" s="160" t="s">
        <v>65</v>
      </c>
      <c r="U355" s="159" t="s">
        <v>65</v>
      </c>
      <c r="V355" s="160" t="s">
        <v>65</v>
      </c>
      <c r="W355" s="177" t="s">
        <v>64</v>
      </c>
      <c r="X355" s="177" t="s">
        <v>64</v>
      </c>
      <c r="Y355" s="177" t="s">
        <v>64</v>
      </c>
      <c r="Z355" s="177" t="s">
        <v>64</v>
      </c>
      <c r="AA355" s="177" t="s">
        <v>65</v>
      </c>
      <c r="AB355" s="177" t="s">
        <v>65</v>
      </c>
      <c r="AC355" s="177" t="s">
        <v>65</v>
      </c>
      <c r="AD355" s="177" t="s">
        <v>64</v>
      </c>
      <c r="AE355" s="177" t="s">
        <v>65</v>
      </c>
      <c r="AF355" s="177" t="s">
        <v>65</v>
      </c>
      <c r="AG355" s="177" t="s">
        <v>65</v>
      </c>
      <c r="AH355" s="177" t="s">
        <v>65</v>
      </c>
      <c r="AI355" s="177" t="s">
        <v>65</v>
      </c>
      <c r="AJ355" s="177" t="s">
        <v>65</v>
      </c>
      <c r="AK355" s="177" t="s">
        <v>65</v>
      </c>
      <c r="AL355" s="177" t="str">
        <f t="shared" si="188"/>
        <v>No</v>
      </c>
      <c r="AM355" s="177" t="s">
        <v>65</v>
      </c>
      <c r="AN355" s="177" t="s">
        <v>65</v>
      </c>
      <c r="AO355" s="177" t="s">
        <v>65</v>
      </c>
      <c r="AP355" s="177" t="str">
        <f t="shared" si="189"/>
        <v>No</v>
      </c>
      <c r="AQ355" s="177" t="s">
        <v>64</v>
      </c>
      <c r="AR355" s="177" t="s">
        <v>65</v>
      </c>
      <c r="AS355" s="177" t="s">
        <v>65</v>
      </c>
      <c r="AT355" s="177" t="s">
        <v>65</v>
      </c>
      <c r="AU355" s="177" t="s">
        <v>65</v>
      </c>
      <c r="AV355" s="177" t="s">
        <v>65</v>
      </c>
      <c r="AW355" s="177" t="s">
        <v>65</v>
      </c>
      <c r="AX355" s="159" t="s">
        <v>110</v>
      </c>
      <c r="AY355" s="160" t="s">
        <v>65</v>
      </c>
      <c r="AZ355" s="177" t="s">
        <v>65</v>
      </c>
      <c r="BA355" s="177" t="str">
        <f t="shared" si="190"/>
        <v>No</v>
      </c>
      <c r="BB355" s="177" t="str">
        <f t="shared" si="191"/>
        <v>No</v>
      </c>
      <c r="BC355" s="159" t="s">
        <v>65</v>
      </c>
      <c r="BD355" s="177" t="s">
        <v>64</v>
      </c>
      <c r="BE355" s="177" t="s">
        <v>65</v>
      </c>
      <c r="BF355" s="177" t="s">
        <v>64</v>
      </c>
      <c r="BG355" s="177" t="s">
        <v>65</v>
      </c>
      <c r="BH355" s="177" t="s">
        <v>65</v>
      </c>
    </row>
    <row r="356" spans="1:60" ht="14.4" x14ac:dyDescent="0.3">
      <c r="A356" s="373"/>
      <c r="B356" s="323">
        <f>ROW()</f>
        <v>356</v>
      </c>
      <c r="C356" s="323">
        <f>COUNTIFS(D$6:D356,D356)</f>
        <v>1</v>
      </c>
      <c r="D356" s="65" t="s">
        <v>811</v>
      </c>
      <c r="F356" s="177" t="s">
        <v>64</v>
      </c>
      <c r="G356" s="177" t="s">
        <v>64</v>
      </c>
      <c r="H356" s="177" t="s">
        <v>64</v>
      </c>
      <c r="I356" s="177" t="s">
        <v>64</v>
      </c>
      <c r="J356" s="159" t="s">
        <v>64</v>
      </c>
      <c r="K356" s="160" t="s">
        <v>65</v>
      </c>
      <c r="L356" s="177" t="s">
        <v>64</v>
      </c>
      <c r="M356" s="159" t="s">
        <v>64</v>
      </c>
      <c r="N356" s="160" t="s">
        <v>65</v>
      </c>
      <c r="O356" s="177" t="s">
        <v>64</v>
      </c>
      <c r="P356" s="159" t="s">
        <v>64</v>
      </c>
      <c r="Q356" s="161" t="s">
        <v>64</v>
      </c>
      <c r="R356" s="161" t="s">
        <v>64</v>
      </c>
      <c r="S356" s="159" t="s">
        <v>64</v>
      </c>
      <c r="T356" s="160" t="s">
        <v>65</v>
      </c>
      <c r="U356" s="159" t="s">
        <v>64</v>
      </c>
      <c r="V356" s="160" t="s">
        <v>65</v>
      </c>
      <c r="W356" s="177" t="s">
        <v>64</v>
      </c>
      <c r="X356" s="177" t="s">
        <v>64</v>
      </c>
      <c r="Y356" s="177" t="s">
        <v>64</v>
      </c>
      <c r="Z356" s="177" t="s">
        <v>64</v>
      </c>
      <c r="AA356" s="177" t="s">
        <v>65</v>
      </c>
      <c r="AB356" s="177" t="s">
        <v>65</v>
      </c>
      <c r="AC356" s="177" t="s">
        <v>65</v>
      </c>
      <c r="AD356" s="177" t="s">
        <v>64</v>
      </c>
      <c r="AE356" s="177" t="s">
        <v>64</v>
      </c>
      <c r="AF356" s="177" t="s">
        <v>64</v>
      </c>
      <c r="AG356" s="177" t="s">
        <v>64</v>
      </c>
      <c r="AH356" s="177" t="s">
        <v>64</v>
      </c>
      <c r="AI356" s="177" t="s">
        <v>65</v>
      </c>
      <c r="AJ356" s="177" t="s">
        <v>65</v>
      </c>
      <c r="AK356" s="177" t="s">
        <v>64</v>
      </c>
      <c r="AL356" s="177" t="str">
        <f t="shared" si="188"/>
        <v>Yes</v>
      </c>
      <c r="AM356" s="177" t="s">
        <v>64</v>
      </c>
      <c r="AN356" s="177" t="s">
        <v>64</v>
      </c>
      <c r="AO356" s="177" t="s">
        <v>65</v>
      </c>
      <c r="AP356" s="177" t="str">
        <f t="shared" si="189"/>
        <v>No</v>
      </c>
      <c r="AQ356" s="177" t="s">
        <v>64</v>
      </c>
      <c r="AR356" s="177" t="s">
        <v>64</v>
      </c>
      <c r="AS356" s="177" t="s">
        <v>64</v>
      </c>
      <c r="AT356" s="177" t="s">
        <v>65</v>
      </c>
      <c r="AU356" s="177" t="s">
        <v>64</v>
      </c>
      <c r="AV356" s="177" t="s">
        <v>64</v>
      </c>
      <c r="AW356" s="177" t="s">
        <v>64</v>
      </c>
      <c r="AX356" s="159" t="s">
        <v>110</v>
      </c>
      <c r="AY356" s="160" t="s">
        <v>65</v>
      </c>
      <c r="AZ356" s="177" t="s">
        <v>65</v>
      </c>
      <c r="BA356" s="177" t="str">
        <f t="shared" si="190"/>
        <v>Yes</v>
      </c>
      <c r="BB356" s="177" t="str">
        <f t="shared" si="191"/>
        <v>Yes</v>
      </c>
      <c r="BC356" s="159" t="s">
        <v>65</v>
      </c>
      <c r="BD356" s="177" t="s">
        <v>64</v>
      </c>
      <c r="BE356" s="177" t="s">
        <v>64</v>
      </c>
      <c r="BF356" s="177" t="s">
        <v>64</v>
      </c>
      <c r="BG356" s="177" t="s">
        <v>65</v>
      </c>
      <c r="BH356" s="177" t="s">
        <v>65</v>
      </c>
    </row>
    <row r="357" spans="1:60" ht="15" thickBot="1" x14ac:dyDescent="0.35">
      <c r="A357" s="373"/>
      <c r="B357" s="323">
        <f>ROW()</f>
        <v>357</v>
      </c>
      <c r="C357" s="323">
        <f>COUNTIFS(D$6:D357,D357)</f>
        <v>1</v>
      </c>
      <c r="D357" s="66" t="s">
        <v>812</v>
      </c>
      <c r="F357" s="177" t="s">
        <v>64</v>
      </c>
      <c r="G357" s="177" t="s">
        <v>64</v>
      </c>
      <c r="H357" s="177" t="s">
        <v>64</v>
      </c>
      <c r="I357" s="177" t="s">
        <v>64</v>
      </c>
      <c r="J357" s="159" t="s">
        <v>64</v>
      </c>
      <c r="K357" s="160" t="s">
        <v>65</v>
      </c>
      <c r="L357" s="177" t="s">
        <v>64</v>
      </c>
      <c r="M357" s="159" t="s">
        <v>64</v>
      </c>
      <c r="N357" s="160" t="s">
        <v>65</v>
      </c>
      <c r="O357" s="177" t="s">
        <v>64</v>
      </c>
      <c r="P357" s="159" t="s">
        <v>64</v>
      </c>
      <c r="Q357" s="161" t="s">
        <v>64</v>
      </c>
      <c r="R357" s="161" t="s">
        <v>64</v>
      </c>
      <c r="S357" s="159" t="s">
        <v>64</v>
      </c>
      <c r="T357" s="160" t="s">
        <v>65</v>
      </c>
      <c r="U357" s="159" t="s">
        <v>64</v>
      </c>
      <c r="V357" s="160" t="s">
        <v>65</v>
      </c>
      <c r="W357" s="177" t="s">
        <v>64</v>
      </c>
      <c r="X357" s="177" t="s">
        <v>64</v>
      </c>
      <c r="Y357" s="177" t="s">
        <v>64</v>
      </c>
      <c r="Z357" s="177" t="s">
        <v>64</v>
      </c>
      <c r="AA357" s="177" t="s">
        <v>64</v>
      </c>
      <c r="AB357" s="177" t="s">
        <v>65</v>
      </c>
      <c r="AC357" s="177" t="s">
        <v>65</v>
      </c>
      <c r="AD357" s="177" t="s">
        <v>64</v>
      </c>
      <c r="AE357" s="177" t="s">
        <v>64</v>
      </c>
      <c r="AF357" s="177" t="s">
        <v>64</v>
      </c>
      <c r="AG357" s="177" t="s">
        <v>64</v>
      </c>
      <c r="AH357" s="177" t="s">
        <v>64</v>
      </c>
      <c r="AI357" s="177" t="s">
        <v>64</v>
      </c>
      <c r="AJ357" s="177" t="s">
        <v>64</v>
      </c>
      <c r="AK357" s="177" t="s">
        <v>64</v>
      </c>
      <c r="AL357" s="177" t="str">
        <f t="shared" si="188"/>
        <v>Yes</v>
      </c>
      <c r="AM357" s="177" t="s">
        <v>64</v>
      </c>
      <c r="AN357" s="177" t="s">
        <v>64</v>
      </c>
      <c r="AO357" s="177" t="s">
        <v>65</v>
      </c>
      <c r="AP357" s="177" t="str">
        <f t="shared" si="189"/>
        <v>Yes</v>
      </c>
      <c r="AQ357" s="177" t="s">
        <v>64</v>
      </c>
      <c r="AR357" s="177" t="s">
        <v>64</v>
      </c>
      <c r="AS357" s="177" t="s">
        <v>64</v>
      </c>
      <c r="AT357" s="177" t="s">
        <v>64</v>
      </c>
      <c r="AU357" s="177" t="s">
        <v>64</v>
      </c>
      <c r="AV357" s="177" t="s">
        <v>64</v>
      </c>
      <c r="AW357" s="177" t="s">
        <v>64</v>
      </c>
      <c r="AX357" s="159" t="s">
        <v>110</v>
      </c>
      <c r="AY357" s="160" t="s">
        <v>65</v>
      </c>
      <c r="AZ357" s="177" t="s">
        <v>65</v>
      </c>
      <c r="BA357" s="177" t="str">
        <f t="shared" si="190"/>
        <v>Yes</v>
      </c>
      <c r="BB357" s="177" t="str">
        <f t="shared" si="191"/>
        <v>Yes</v>
      </c>
      <c r="BC357" s="159" t="s">
        <v>65</v>
      </c>
      <c r="BD357" s="177" t="s">
        <v>64</v>
      </c>
      <c r="BE357" s="177" t="s">
        <v>64</v>
      </c>
      <c r="BF357" s="177" t="s">
        <v>64</v>
      </c>
      <c r="BG357" s="177" t="s">
        <v>65</v>
      </c>
      <c r="BH357" s="177" t="s">
        <v>64</v>
      </c>
    </row>
    <row r="358" spans="1:60" ht="15" thickTop="1" x14ac:dyDescent="0.3">
      <c r="A358" s="373"/>
      <c r="B358" s="323">
        <f>ROW()</f>
        <v>358</v>
      </c>
      <c r="C358" s="323">
        <f>COUNTIFS(D$6:D358,D358)</f>
        <v>1</v>
      </c>
      <c r="D358" s="64" t="s">
        <v>813</v>
      </c>
      <c r="F358" s="177" t="s">
        <v>65</v>
      </c>
      <c r="G358" s="177" t="s">
        <v>65</v>
      </c>
      <c r="H358" s="177" t="s">
        <v>64</v>
      </c>
      <c r="I358" s="177" t="s">
        <v>65</v>
      </c>
      <c r="J358" s="159" t="s">
        <v>64</v>
      </c>
      <c r="K358" s="160" t="s">
        <v>65</v>
      </c>
      <c r="L358" s="177" t="s">
        <v>64</v>
      </c>
      <c r="M358" s="159" t="s">
        <v>65</v>
      </c>
      <c r="N358" s="160" t="s">
        <v>65</v>
      </c>
      <c r="O358" s="177" t="s">
        <v>65</v>
      </c>
      <c r="P358" s="159" t="s">
        <v>65</v>
      </c>
      <c r="Q358" s="161" t="s">
        <v>65</v>
      </c>
      <c r="R358" s="161" t="s">
        <v>65</v>
      </c>
      <c r="S358" s="159" t="s">
        <v>65</v>
      </c>
      <c r="T358" s="160" t="s">
        <v>65</v>
      </c>
      <c r="U358" s="159" t="s">
        <v>65</v>
      </c>
      <c r="V358" s="160" t="s">
        <v>65</v>
      </c>
      <c r="W358" s="177" t="s">
        <v>65</v>
      </c>
      <c r="X358" s="177" t="s">
        <v>64</v>
      </c>
      <c r="Y358" s="177" t="s">
        <v>64</v>
      </c>
      <c r="Z358" s="177" t="s">
        <v>65</v>
      </c>
      <c r="AA358" s="177" t="s">
        <v>65</v>
      </c>
      <c r="AB358" s="177" t="s">
        <v>65</v>
      </c>
      <c r="AC358" s="177" t="s">
        <v>65</v>
      </c>
      <c r="AD358" s="177" t="s">
        <v>64</v>
      </c>
      <c r="AE358" s="177" t="s">
        <v>65</v>
      </c>
      <c r="AF358" s="177" t="s">
        <v>64</v>
      </c>
      <c r="AG358" s="177" t="s">
        <v>65</v>
      </c>
      <c r="AH358" s="177" t="s">
        <v>65</v>
      </c>
      <c r="AI358" s="177" t="s">
        <v>65</v>
      </c>
      <c r="AJ358" s="177" t="s">
        <v>65</v>
      </c>
      <c r="AK358" s="177" t="s">
        <v>65</v>
      </c>
      <c r="AL358" s="177" t="str">
        <f t="shared" si="188"/>
        <v>No</v>
      </c>
      <c r="AM358" s="177" t="s">
        <v>65</v>
      </c>
      <c r="AN358" s="177" t="s">
        <v>65</v>
      </c>
      <c r="AO358" s="177" t="s">
        <v>65</v>
      </c>
      <c r="AP358" s="177" t="str">
        <f t="shared" si="189"/>
        <v>No</v>
      </c>
      <c r="AQ358" s="177" t="s">
        <v>65</v>
      </c>
      <c r="AR358" s="177" t="s">
        <v>65</v>
      </c>
      <c r="AS358" s="177" t="s">
        <v>65</v>
      </c>
      <c r="AT358" s="177" t="s">
        <v>65</v>
      </c>
      <c r="AU358" s="177" t="s">
        <v>65</v>
      </c>
      <c r="AV358" s="177" t="s">
        <v>64</v>
      </c>
      <c r="AW358" s="177" t="s">
        <v>65</v>
      </c>
      <c r="AX358" s="159" t="s">
        <v>110</v>
      </c>
      <c r="AY358" s="160" t="s">
        <v>65</v>
      </c>
      <c r="AZ358" s="177" t="s">
        <v>65</v>
      </c>
      <c r="BA358" s="177" t="str">
        <f t="shared" si="190"/>
        <v>No</v>
      </c>
      <c r="BB358" s="177" t="str">
        <f t="shared" si="191"/>
        <v>No</v>
      </c>
      <c r="BC358" s="159" t="s">
        <v>65</v>
      </c>
      <c r="BD358" s="177" t="s">
        <v>64</v>
      </c>
      <c r="BE358" s="177" t="s">
        <v>64</v>
      </c>
      <c r="BF358" s="177" t="s">
        <v>64</v>
      </c>
      <c r="BG358" s="177" t="s">
        <v>65</v>
      </c>
      <c r="BH358" s="177" t="s">
        <v>65</v>
      </c>
    </row>
    <row r="359" spans="1:60" ht="14.4" x14ac:dyDescent="0.3">
      <c r="A359" s="373"/>
      <c r="B359" s="323">
        <f>ROW()</f>
        <v>359</v>
      </c>
      <c r="C359" s="323">
        <f>COUNTIFS(D$6:D359,D359)</f>
        <v>1</v>
      </c>
      <c r="D359" s="65" t="s">
        <v>814</v>
      </c>
      <c r="F359" s="177" t="s">
        <v>65</v>
      </c>
      <c r="G359" s="177" t="s">
        <v>65</v>
      </c>
      <c r="H359" s="177" t="s">
        <v>64</v>
      </c>
      <c r="I359" s="177" t="s">
        <v>64</v>
      </c>
      <c r="J359" s="159" t="s">
        <v>64</v>
      </c>
      <c r="K359" s="160" t="s">
        <v>65</v>
      </c>
      <c r="L359" s="177" t="s">
        <v>64</v>
      </c>
      <c r="M359" s="159" t="s">
        <v>65</v>
      </c>
      <c r="N359" s="160" t="s">
        <v>65</v>
      </c>
      <c r="O359" s="177" t="s">
        <v>64</v>
      </c>
      <c r="P359" s="159" t="s">
        <v>64</v>
      </c>
      <c r="Q359" s="161" t="s">
        <v>64</v>
      </c>
      <c r="R359" s="161" t="s">
        <v>64</v>
      </c>
      <c r="S359" s="159" t="s">
        <v>64</v>
      </c>
      <c r="T359" s="160" t="s">
        <v>65</v>
      </c>
      <c r="U359" s="159" t="s">
        <v>64</v>
      </c>
      <c r="V359" s="160" t="s">
        <v>65</v>
      </c>
      <c r="W359" s="177" t="s">
        <v>65</v>
      </c>
      <c r="X359" s="177" t="s">
        <v>65</v>
      </c>
      <c r="Y359" s="177" t="s">
        <v>64</v>
      </c>
      <c r="Z359" s="177" t="s">
        <v>64</v>
      </c>
      <c r="AA359" s="177" t="s">
        <v>65</v>
      </c>
      <c r="AB359" s="177" t="s">
        <v>65</v>
      </c>
      <c r="AC359" s="177" t="s">
        <v>65</v>
      </c>
      <c r="AD359" s="177" t="s">
        <v>64</v>
      </c>
      <c r="AE359" s="177" t="s">
        <v>65</v>
      </c>
      <c r="AF359" s="177" t="s">
        <v>64</v>
      </c>
      <c r="AG359" s="177" t="s">
        <v>65</v>
      </c>
      <c r="AH359" s="177" t="s">
        <v>65</v>
      </c>
      <c r="AI359" s="177" t="s">
        <v>65</v>
      </c>
      <c r="AJ359" s="177" t="s">
        <v>65</v>
      </c>
      <c r="AK359" s="177" t="s">
        <v>65</v>
      </c>
      <c r="AL359" s="177" t="str">
        <f t="shared" si="188"/>
        <v>No</v>
      </c>
      <c r="AM359" s="177" t="s">
        <v>65</v>
      </c>
      <c r="AN359" s="177" t="s">
        <v>64</v>
      </c>
      <c r="AO359" s="177" t="s">
        <v>65</v>
      </c>
      <c r="AP359" s="177" t="str">
        <f t="shared" si="189"/>
        <v>No</v>
      </c>
      <c r="AQ359" s="177" t="s">
        <v>64</v>
      </c>
      <c r="AR359" s="177" t="s">
        <v>64</v>
      </c>
      <c r="AS359" s="177" t="s">
        <v>65</v>
      </c>
      <c r="AT359" s="177" t="s">
        <v>65</v>
      </c>
      <c r="AU359" s="177" t="s">
        <v>64</v>
      </c>
      <c r="AV359" s="177" t="s">
        <v>65</v>
      </c>
      <c r="AW359" s="177" t="s">
        <v>65</v>
      </c>
      <c r="AX359" s="159" t="s">
        <v>110</v>
      </c>
      <c r="AY359" s="160" t="s">
        <v>65</v>
      </c>
      <c r="AZ359" s="177" t="s">
        <v>65</v>
      </c>
      <c r="BA359" s="177" t="str">
        <f t="shared" si="190"/>
        <v>No</v>
      </c>
      <c r="BB359" s="177" t="str">
        <f t="shared" si="191"/>
        <v>No</v>
      </c>
      <c r="BC359" s="159" t="s">
        <v>65</v>
      </c>
      <c r="BD359" s="177" t="s">
        <v>65</v>
      </c>
      <c r="BE359" s="177" t="s">
        <v>64</v>
      </c>
      <c r="BF359" s="177" t="s">
        <v>65</v>
      </c>
      <c r="BG359" s="177" t="s">
        <v>65</v>
      </c>
      <c r="BH359" s="177" t="s">
        <v>65</v>
      </c>
    </row>
    <row r="360" spans="1:60" ht="14.4" x14ac:dyDescent="0.3">
      <c r="A360" s="373"/>
      <c r="B360" s="323">
        <f>ROW()</f>
        <v>360</v>
      </c>
      <c r="C360" s="323">
        <f>COUNTIFS(D$6:D360,D360)</f>
        <v>1</v>
      </c>
      <c r="D360" s="65" t="s">
        <v>815</v>
      </c>
      <c r="F360" s="177" t="s">
        <v>64</v>
      </c>
      <c r="G360" s="177" t="s">
        <v>64</v>
      </c>
      <c r="H360" s="177" t="s">
        <v>64</v>
      </c>
      <c r="I360" s="177" t="s">
        <v>64</v>
      </c>
      <c r="J360" s="159" t="s">
        <v>64</v>
      </c>
      <c r="K360" s="160" t="s">
        <v>65</v>
      </c>
      <c r="L360" s="177" t="s">
        <v>64</v>
      </c>
      <c r="M360" s="159" t="s">
        <v>64</v>
      </c>
      <c r="N360" s="160" t="s">
        <v>65</v>
      </c>
      <c r="O360" s="177" t="s">
        <v>64</v>
      </c>
      <c r="P360" s="159" t="s">
        <v>64</v>
      </c>
      <c r="Q360" s="161" t="s">
        <v>64</v>
      </c>
      <c r="R360" s="161" t="s">
        <v>64</v>
      </c>
      <c r="S360" s="159" t="s">
        <v>64</v>
      </c>
      <c r="T360" s="160" t="s">
        <v>65</v>
      </c>
      <c r="U360" s="159" t="s">
        <v>64</v>
      </c>
      <c r="V360" s="160" t="s">
        <v>65</v>
      </c>
      <c r="W360" s="177" t="s">
        <v>64</v>
      </c>
      <c r="X360" s="177" t="s">
        <v>64</v>
      </c>
      <c r="Y360" s="177" t="s">
        <v>64</v>
      </c>
      <c r="Z360" s="177" t="s">
        <v>64</v>
      </c>
      <c r="AA360" s="177" t="s">
        <v>65</v>
      </c>
      <c r="AB360" s="177" t="s">
        <v>65</v>
      </c>
      <c r="AC360" s="177" t="s">
        <v>65</v>
      </c>
      <c r="AD360" s="177" t="s">
        <v>64</v>
      </c>
      <c r="AE360" s="177" t="s">
        <v>64</v>
      </c>
      <c r="AF360" s="177" t="s">
        <v>64</v>
      </c>
      <c r="AG360" s="177" t="s">
        <v>64</v>
      </c>
      <c r="AH360" s="177" t="s">
        <v>64</v>
      </c>
      <c r="AI360" s="177" t="s">
        <v>65</v>
      </c>
      <c r="AJ360" s="177" t="s">
        <v>65</v>
      </c>
      <c r="AK360" s="177" t="s">
        <v>64</v>
      </c>
      <c r="AL360" s="177" t="str">
        <f t="shared" si="188"/>
        <v>Yes</v>
      </c>
      <c r="AM360" s="177" t="s">
        <v>64</v>
      </c>
      <c r="AN360" s="177" t="s">
        <v>64</v>
      </c>
      <c r="AO360" s="177" t="s">
        <v>65</v>
      </c>
      <c r="AP360" s="177" t="str">
        <f t="shared" si="189"/>
        <v>No</v>
      </c>
      <c r="AQ360" s="177" t="s">
        <v>64</v>
      </c>
      <c r="AR360" s="177" t="s">
        <v>65</v>
      </c>
      <c r="AS360" s="177" t="s">
        <v>64</v>
      </c>
      <c r="AT360" s="177" t="s">
        <v>65</v>
      </c>
      <c r="AU360" s="177" t="s">
        <v>64</v>
      </c>
      <c r="AV360" s="177" t="s">
        <v>64</v>
      </c>
      <c r="AW360" s="177" t="s">
        <v>64</v>
      </c>
      <c r="AX360" s="159" t="s">
        <v>110</v>
      </c>
      <c r="AY360" s="160" t="s">
        <v>65</v>
      </c>
      <c r="AZ360" s="177" t="s">
        <v>65</v>
      </c>
      <c r="BA360" s="177" t="str">
        <f t="shared" si="190"/>
        <v>Yes</v>
      </c>
      <c r="BB360" s="177" t="str">
        <f t="shared" si="191"/>
        <v>Yes</v>
      </c>
      <c r="BC360" s="159" t="s">
        <v>65</v>
      </c>
      <c r="BD360" s="177" t="s">
        <v>64</v>
      </c>
      <c r="BE360" s="177" t="s">
        <v>65</v>
      </c>
      <c r="BF360" s="177" t="s">
        <v>64</v>
      </c>
      <c r="BG360" s="177" t="s">
        <v>65</v>
      </c>
      <c r="BH360" s="177" t="s">
        <v>65</v>
      </c>
    </row>
    <row r="361" spans="1:60" ht="14.4" x14ac:dyDescent="0.3">
      <c r="A361" s="373"/>
      <c r="B361" s="323">
        <f>ROW()</f>
        <v>361</v>
      </c>
      <c r="C361" s="323">
        <f>COUNTIFS(D$6:D361,D361)</f>
        <v>1</v>
      </c>
      <c r="D361" s="65" t="s">
        <v>816</v>
      </c>
      <c r="F361" s="177" t="s">
        <v>65</v>
      </c>
      <c r="G361" s="177" t="s">
        <v>65</v>
      </c>
      <c r="H361" s="177" t="s">
        <v>64</v>
      </c>
      <c r="I361" s="177" t="s">
        <v>65</v>
      </c>
      <c r="J361" s="159" t="s">
        <v>64</v>
      </c>
      <c r="K361" s="160" t="s">
        <v>65</v>
      </c>
      <c r="L361" s="177" t="s">
        <v>64</v>
      </c>
      <c r="M361" s="159" t="s">
        <v>65</v>
      </c>
      <c r="N361" s="160" t="s">
        <v>65</v>
      </c>
      <c r="O361" s="177" t="s">
        <v>64</v>
      </c>
      <c r="P361" s="159" t="s">
        <v>64</v>
      </c>
      <c r="Q361" s="161" t="s">
        <v>64</v>
      </c>
      <c r="R361" s="161" t="s">
        <v>64</v>
      </c>
      <c r="S361" s="159" t="s">
        <v>64</v>
      </c>
      <c r="T361" s="160" t="s">
        <v>65</v>
      </c>
      <c r="U361" s="159" t="s">
        <v>65</v>
      </c>
      <c r="V361" s="160" t="s">
        <v>65</v>
      </c>
      <c r="W361" s="177" t="s">
        <v>65</v>
      </c>
      <c r="X361" s="177" t="s">
        <v>65</v>
      </c>
      <c r="Y361" s="177" t="s">
        <v>64</v>
      </c>
      <c r="Z361" s="177" t="s">
        <v>65</v>
      </c>
      <c r="AA361" s="177" t="s">
        <v>65</v>
      </c>
      <c r="AB361" s="177" t="s">
        <v>65</v>
      </c>
      <c r="AC361" s="177" t="s">
        <v>65</v>
      </c>
      <c r="AD361" s="177" t="s">
        <v>64</v>
      </c>
      <c r="AE361" s="177" t="s">
        <v>65</v>
      </c>
      <c r="AF361" s="177" t="s">
        <v>65</v>
      </c>
      <c r="AG361" s="177" t="s">
        <v>65</v>
      </c>
      <c r="AH361" s="177" t="s">
        <v>64</v>
      </c>
      <c r="AI361" s="177" t="s">
        <v>65</v>
      </c>
      <c r="AJ361" s="177" t="s">
        <v>65</v>
      </c>
      <c r="AK361" s="177" t="s">
        <v>65</v>
      </c>
      <c r="AL361" s="177" t="str">
        <f t="shared" si="188"/>
        <v>No</v>
      </c>
      <c r="AM361" s="177" t="s">
        <v>65</v>
      </c>
      <c r="AN361" s="177" t="s">
        <v>65</v>
      </c>
      <c r="AO361" s="177" t="s">
        <v>65</v>
      </c>
      <c r="AP361" s="177" t="str">
        <f t="shared" si="189"/>
        <v>No</v>
      </c>
      <c r="AQ361" s="177" t="s">
        <v>64</v>
      </c>
      <c r="AR361" s="177" t="s">
        <v>65</v>
      </c>
      <c r="AS361" s="177" t="s">
        <v>65</v>
      </c>
      <c r="AT361" s="177" t="s">
        <v>65</v>
      </c>
      <c r="AU361" s="177" t="s">
        <v>65</v>
      </c>
      <c r="AV361" s="177" t="s">
        <v>65</v>
      </c>
      <c r="AW361" s="177" t="s">
        <v>65</v>
      </c>
      <c r="AX361" s="159" t="s">
        <v>110</v>
      </c>
      <c r="AY361" s="160" t="s">
        <v>65</v>
      </c>
      <c r="AZ361" s="177" t="s">
        <v>65</v>
      </c>
      <c r="BA361" s="177" t="str">
        <f t="shared" si="190"/>
        <v>No</v>
      </c>
      <c r="BB361" s="177" t="str">
        <f t="shared" si="191"/>
        <v>No</v>
      </c>
      <c r="BC361" s="159" t="s">
        <v>65</v>
      </c>
      <c r="BD361" s="177" t="s">
        <v>65</v>
      </c>
      <c r="BE361" s="177" t="s">
        <v>65</v>
      </c>
      <c r="BF361" s="177" t="s">
        <v>65</v>
      </c>
      <c r="BG361" s="177" t="s">
        <v>65</v>
      </c>
      <c r="BH361" s="177" t="s">
        <v>65</v>
      </c>
    </row>
    <row r="362" spans="1:60" ht="14.4" x14ac:dyDescent="0.3">
      <c r="A362" s="373"/>
      <c r="B362" s="323">
        <f>ROW()</f>
        <v>362</v>
      </c>
      <c r="C362" s="323">
        <f>COUNTIFS(D$6:D362,D362)</f>
        <v>1</v>
      </c>
      <c r="D362" s="65" t="s">
        <v>817</v>
      </c>
      <c r="F362" s="177" t="s">
        <v>64</v>
      </c>
      <c r="G362" s="177" t="s">
        <v>64</v>
      </c>
      <c r="H362" s="177" t="s">
        <v>64</v>
      </c>
      <c r="I362" s="177" t="s">
        <v>64</v>
      </c>
      <c r="J362" s="159" t="s">
        <v>64</v>
      </c>
      <c r="K362" s="160" t="s">
        <v>65</v>
      </c>
      <c r="L362" s="177" t="s">
        <v>64</v>
      </c>
      <c r="M362" s="159" t="s">
        <v>64</v>
      </c>
      <c r="N362" s="160" t="s">
        <v>65</v>
      </c>
      <c r="O362" s="177" t="s">
        <v>64</v>
      </c>
      <c r="P362" s="159" t="s">
        <v>64</v>
      </c>
      <c r="Q362" s="161" t="s">
        <v>64</v>
      </c>
      <c r="R362" s="161" t="s">
        <v>64</v>
      </c>
      <c r="S362" s="159" t="s">
        <v>64</v>
      </c>
      <c r="T362" s="160" t="s">
        <v>65</v>
      </c>
      <c r="U362" s="159" t="s">
        <v>64</v>
      </c>
      <c r="V362" s="160" t="s">
        <v>65</v>
      </c>
      <c r="W362" s="177" t="s">
        <v>64</v>
      </c>
      <c r="X362" s="177" t="s">
        <v>64</v>
      </c>
      <c r="Y362" s="177" t="s">
        <v>64</v>
      </c>
      <c r="Z362" s="177" t="s">
        <v>64</v>
      </c>
      <c r="AA362" s="177" t="s">
        <v>65</v>
      </c>
      <c r="AB362" s="177" t="s">
        <v>65</v>
      </c>
      <c r="AC362" s="177" t="s">
        <v>65</v>
      </c>
      <c r="AD362" s="177" t="s">
        <v>64</v>
      </c>
      <c r="AE362" s="177" t="s">
        <v>64</v>
      </c>
      <c r="AF362" s="177" t="s">
        <v>64</v>
      </c>
      <c r="AG362" s="177" t="s">
        <v>64</v>
      </c>
      <c r="AH362" s="177" t="s">
        <v>64</v>
      </c>
      <c r="AI362" s="177" t="s">
        <v>65</v>
      </c>
      <c r="AJ362" s="177" t="s">
        <v>65</v>
      </c>
      <c r="AK362" s="177" t="s">
        <v>64</v>
      </c>
      <c r="AL362" s="177" t="str">
        <f t="shared" si="188"/>
        <v>Yes</v>
      </c>
      <c r="AM362" s="177" t="s">
        <v>64</v>
      </c>
      <c r="AN362" s="177" t="s">
        <v>64</v>
      </c>
      <c r="AO362" s="177" t="s">
        <v>65</v>
      </c>
      <c r="AP362" s="177" t="str">
        <f t="shared" si="189"/>
        <v>No</v>
      </c>
      <c r="AQ362" s="177" t="s">
        <v>64</v>
      </c>
      <c r="AR362" s="177" t="s">
        <v>64</v>
      </c>
      <c r="AS362" s="177" t="s">
        <v>64</v>
      </c>
      <c r="AT362" s="177" t="s">
        <v>65</v>
      </c>
      <c r="AU362" s="177" t="s">
        <v>64</v>
      </c>
      <c r="AV362" s="177" t="s">
        <v>64</v>
      </c>
      <c r="AW362" s="177" t="s">
        <v>64</v>
      </c>
      <c r="AX362" s="159" t="s">
        <v>110</v>
      </c>
      <c r="AY362" s="160" t="s">
        <v>65</v>
      </c>
      <c r="AZ362" s="177" t="s">
        <v>65</v>
      </c>
      <c r="BA362" s="177" t="str">
        <f t="shared" si="190"/>
        <v>Yes</v>
      </c>
      <c r="BB362" s="177" t="str">
        <f t="shared" si="191"/>
        <v>Yes</v>
      </c>
      <c r="BC362" s="159" t="s">
        <v>65</v>
      </c>
      <c r="BD362" s="177" t="s">
        <v>64</v>
      </c>
      <c r="BE362" s="177" t="s">
        <v>64</v>
      </c>
      <c r="BF362" s="177" t="s">
        <v>64</v>
      </c>
      <c r="BG362" s="177" t="s">
        <v>65</v>
      </c>
      <c r="BH362" s="177" t="s">
        <v>65</v>
      </c>
    </row>
    <row r="363" spans="1:60" ht="15" thickBot="1" x14ac:dyDescent="0.35">
      <c r="A363" s="373"/>
      <c r="B363" s="323">
        <f>ROW()</f>
        <v>363</v>
      </c>
      <c r="C363" s="323">
        <f>COUNTIFS(D$6:D363,D363)</f>
        <v>1</v>
      </c>
      <c r="D363" s="66" t="s">
        <v>818</v>
      </c>
      <c r="F363" s="177" t="s">
        <v>64</v>
      </c>
      <c r="G363" s="177" t="s">
        <v>64</v>
      </c>
      <c r="H363" s="177" t="s">
        <v>64</v>
      </c>
      <c r="I363" s="177" t="s">
        <v>64</v>
      </c>
      <c r="J363" s="159" t="s">
        <v>64</v>
      </c>
      <c r="K363" s="160" t="s">
        <v>65</v>
      </c>
      <c r="L363" s="177" t="s">
        <v>64</v>
      </c>
      <c r="M363" s="159" t="s">
        <v>64</v>
      </c>
      <c r="N363" s="160" t="s">
        <v>65</v>
      </c>
      <c r="O363" s="177" t="s">
        <v>64</v>
      </c>
      <c r="P363" s="159" t="s">
        <v>64</v>
      </c>
      <c r="Q363" s="161" t="s">
        <v>64</v>
      </c>
      <c r="R363" s="161" t="s">
        <v>64</v>
      </c>
      <c r="S363" s="159" t="s">
        <v>64</v>
      </c>
      <c r="T363" s="160" t="s">
        <v>65</v>
      </c>
      <c r="U363" s="159" t="s">
        <v>64</v>
      </c>
      <c r="V363" s="160" t="s">
        <v>65</v>
      </c>
      <c r="W363" s="177" t="s">
        <v>64</v>
      </c>
      <c r="X363" s="177" t="s">
        <v>64</v>
      </c>
      <c r="Y363" s="177" t="s">
        <v>64</v>
      </c>
      <c r="Z363" s="177" t="s">
        <v>64</v>
      </c>
      <c r="AA363" s="177" t="s">
        <v>64</v>
      </c>
      <c r="AB363" s="177" t="s">
        <v>65</v>
      </c>
      <c r="AC363" s="177" t="s">
        <v>65</v>
      </c>
      <c r="AD363" s="177" t="s">
        <v>64</v>
      </c>
      <c r="AE363" s="177" t="s">
        <v>64</v>
      </c>
      <c r="AF363" s="177" t="s">
        <v>64</v>
      </c>
      <c r="AG363" s="177" t="s">
        <v>64</v>
      </c>
      <c r="AH363" s="177" t="s">
        <v>64</v>
      </c>
      <c r="AI363" s="177" t="s">
        <v>64</v>
      </c>
      <c r="AJ363" s="177" t="s">
        <v>64</v>
      </c>
      <c r="AK363" s="177" t="s">
        <v>64</v>
      </c>
      <c r="AL363" s="177" t="str">
        <f t="shared" si="188"/>
        <v>Yes</v>
      </c>
      <c r="AM363" s="177" t="s">
        <v>64</v>
      </c>
      <c r="AN363" s="177" t="s">
        <v>64</v>
      </c>
      <c r="AO363" s="177" t="s">
        <v>65</v>
      </c>
      <c r="AP363" s="177" t="str">
        <f t="shared" si="189"/>
        <v>Yes</v>
      </c>
      <c r="AQ363" s="177" t="s">
        <v>64</v>
      </c>
      <c r="AR363" s="177" t="s">
        <v>64</v>
      </c>
      <c r="AS363" s="177" t="s">
        <v>64</v>
      </c>
      <c r="AT363" s="177" t="s">
        <v>64</v>
      </c>
      <c r="AU363" s="177" t="s">
        <v>64</v>
      </c>
      <c r="AV363" s="177" t="s">
        <v>64</v>
      </c>
      <c r="AW363" s="177" t="s">
        <v>64</v>
      </c>
      <c r="AX363" s="159" t="s">
        <v>110</v>
      </c>
      <c r="AY363" s="160" t="s">
        <v>65</v>
      </c>
      <c r="AZ363" s="177" t="s">
        <v>65</v>
      </c>
      <c r="BA363" s="177" t="str">
        <f t="shared" si="190"/>
        <v>Yes</v>
      </c>
      <c r="BB363" s="177" t="str">
        <f t="shared" si="191"/>
        <v>Yes</v>
      </c>
      <c r="BC363" s="159" t="s">
        <v>65</v>
      </c>
      <c r="BD363" s="177" t="s">
        <v>64</v>
      </c>
      <c r="BE363" s="177" t="s">
        <v>64</v>
      </c>
      <c r="BF363" s="177" t="s">
        <v>64</v>
      </c>
      <c r="BG363" s="177" t="s">
        <v>65</v>
      </c>
      <c r="BH363" s="177" t="s">
        <v>64</v>
      </c>
    </row>
    <row r="364" spans="1:60" ht="15.6" thickTop="1" thickBot="1" x14ac:dyDescent="0.35">
      <c r="A364" s="373"/>
      <c r="B364" s="323">
        <f>ROW()</f>
        <v>364</v>
      </c>
      <c r="C364" s="323">
        <f>COUNTIFS(D$6:D364,D364)</f>
        <v>1</v>
      </c>
      <c r="D364" s="62" t="s">
        <v>819</v>
      </c>
      <c r="F364" s="177" t="s">
        <v>64</v>
      </c>
      <c r="G364" s="177" t="s">
        <v>64</v>
      </c>
      <c r="H364" s="177" t="s">
        <v>64</v>
      </c>
      <c r="I364" s="177" t="s">
        <v>64</v>
      </c>
      <c r="J364" s="159" t="s">
        <v>64</v>
      </c>
      <c r="K364" s="160" t="s">
        <v>65</v>
      </c>
      <c r="L364" s="177" t="s">
        <v>64</v>
      </c>
      <c r="M364" s="159" t="s">
        <v>64</v>
      </c>
      <c r="N364" s="160" t="s">
        <v>65</v>
      </c>
      <c r="O364" s="177" t="s">
        <v>64</v>
      </c>
      <c r="P364" s="159" t="s">
        <v>64</v>
      </c>
      <c r="Q364" s="161" t="s">
        <v>64</v>
      </c>
      <c r="R364" s="161" t="s">
        <v>64</v>
      </c>
      <c r="S364" s="159" t="s">
        <v>64</v>
      </c>
      <c r="T364" s="160" t="s">
        <v>65</v>
      </c>
      <c r="U364" s="159" t="s">
        <v>64</v>
      </c>
      <c r="V364" s="160" t="s">
        <v>65</v>
      </c>
      <c r="W364" s="177" t="s">
        <v>64</v>
      </c>
      <c r="X364" s="177" t="s">
        <v>64</v>
      </c>
      <c r="Y364" s="177" t="s">
        <v>64</v>
      </c>
      <c r="Z364" s="177" t="s">
        <v>64</v>
      </c>
      <c r="AA364" s="177" t="s">
        <v>64</v>
      </c>
      <c r="AB364" s="177" t="s">
        <v>65</v>
      </c>
      <c r="AC364" s="177" t="s">
        <v>65</v>
      </c>
      <c r="AD364" s="177" t="s">
        <v>64</v>
      </c>
      <c r="AE364" s="177" t="s">
        <v>64</v>
      </c>
      <c r="AF364" s="177" t="s">
        <v>64</v>
      </c>
      <c r="AG364" s="177" t="s">
        <v>64</v>
      </c>
      <c r="AH364" s="177" t="s">
        <v>64</v>
      </c>
      <c r="AI364" s="177" t="s">
        <v>64</v>
      </c>
      <c r="AJ364" s="177" t="s">
        <v>64</v>
      </c>
      <c r="AK364" s="177" t="s">
        <v>64</v>
      </c>
      <c r="AL364" s="177" t="str">
        <f t="shared" si="188"/>
        <v>Yes</v>
      </c>
      <c r="AM364" s="177" t="s">
        <v>64</v>
      </c>
      <c r="AN364" s="177" t="s">
        <v>64</v>
      </c>
      <c r="AO364" s="177" t="s">
        <v>64</v>
      </c>
      <c r="AP364" s="177" t="str">
        <f t="shared" si="189"/>
        <v>Yes</v>
      </c>
      <c r="AQ364" s="177" t="s">
        <v>64</v>
      </c>
      <c r="AR364" s="177" t="s">
        <v>64</v>
      </c>
      <c r="AS364" s="177" t="s">
        <v>64</v>
      </c>
      <c r="AT364" s="177" t="s">
        <v>64</v>
      </c>
      <c r="AU364" s="177" t="s">
        <v>64</v>
      </c>
      <c r="AV364" s="177" t="s">
        <v>64</v>
      </c>
      <c r="AW364" s="177" t="s">
        <v>64</v>
      </c>
      <c r="AX364" s="159" t="s">
        <v>110</v>
      </c>
      <c r="AY364" s="160" t="s">
        <v>65</v>
      </c>
      <c r="AZ364" s="177" t="s">
        <v>65</v>
      </c>
      <c r="BA364" s="177" t="str">
        <f t="shared" si="190"/>
        <v>Yes</v>
      </c>
      <c r="BB364" s="177" t="str">
        <f t="shared" si="191"/>
        <v>Yes</v>
      </c>
      <c r="BC364" s="159" t="s">
        <v>65</v>
      </c>
      <c r="BD364" s="177" t="s">
        <v>64</v>
      </c>
      <c r="BE364" s="177" t="s">
        <v>64</v>
      </c>
      <c r="BF364" s="177" t="s">
        <v>64</v>
      </c>
      <c r="BG364" s="177" t="s">
        <v>65</v>
      </c>
      <c r="BH364" s="177" t="s">
        <v>64</v>
      </c>
    </row>
    <row r="365" spans="1:60" ht="15.6" thickTop="1" thickBot="1" x14ac:dyDescent="0.35">
      <c r="A365" s="373"/>
      <c r="B365" s="323">
        <f>ROW()</f>
        <v>365</v>
      </c>
      <c r="C365" s="323">
        <f>COUNTIFS(D$6:D365,D365)</f>
        <v>31</v>
      </c>
      <c r="D365" s="113" t="s">
        <v>667</v>
      </c>
      <c r="F365" s="167"/>
      <c r="G365" s="167"/>
      <c r="H365" s="167"/>
      <c r="I365" s="167"/>
      <c r="J365" s="167"/>
      <c r="K365" s="167"/>
      <c r="L365" s="167"/>
      <c r="M365" s="167"/>
      <c r="N365" s="167"/>
      <c r="O365" s="167"/>
      <c r="P365" s="167"/>
      <c r="Q365" s="167"/>
      <c r="R365" s="167"/>
      <c r="S365" s="167"/>
      <c r="T365" s="167"/>
      <c r="U365" s="167"/>
      <c r="V365" s="167"/>
      <c r="W365" s="167"/>
      <c r="X365" s="167"/>
      <c r="Y365" s="167"/>
      <c r="Z365" s="167"/>
      <c r="AA365" s="167"/>
      <c r="AB365" s="167"/>
      <c r="AC365" s="167"/>
      <c r="AD365" s="167"/>
      <c r="AE365" s="167"/>
      <c r="AF365" s="167"/>
      <c r="AG365" s="167"/>
      <c r="AH365" s="167"/>
      <c r="AI365" s="167"/>
      <c r="AJ365" s="167"/>
      <c r="AK365" s="167"/>
      <c r="AL365" s="167"/>
      <c r="AM365" s="167"/>
      <c r="AN365" s="167"/>
      <c r="AO365" s="167"/>
      <c r="AP365" s="167"/>
      <c r="AQ365" s="167"/>
      <c r="AR365" s="167"/>
      <c r="AS365" s="167"/>
      <c r="AT365" s="167"/>
      <c r="AU365" s="167"/>
      <c r="AV365" s="167"/>
      <c r="AW365" s="167"/>
      <c r="AX365" s="167"/>
      <c r="AY365" s="167"/>
      <c r="AZ365" s="167"/>
      <c r="BA365" s="167"/>
      <c r="BB365" s="167"/>
      <c r="BC365" s="167"/>
      <c r="BD365" s="167"/>
      <c r="BE365" s="167"/>
      <c r="BF365" s="167"/>
      <c r="BG365" s="167"/>
      <c r="BH365" s="167"/>
    </row>
    <row r="366" spans="1:60" ht="15" thickTop="1" x14ac:dyDescent="0.3">
      <c r="A366" s="373"/>
      <c r="B366" s="323">
        <f>ROW()</f>
        <v>366</v>
      </c>
      <c r="C366" s="323">
        <f>COUNTIFS(D$6:D366,D366)</f>
        <v>1</v>
      </c>
      <c r="D366" s="114" t="s">
        <v>820</v>
      </c>
      <c r="F366" s="177" t="s">
        <v>64</v>
      </c>
      <c r="G366" s="177" t="s">
        <v>64</v>
      </c>
      <c r="H366" s="177" t="s">
        <v>64</v>
      </c>
      <c r="I366" s="177" t="s">
        <v>64</v>
      </c>
      <c r="J366" s="159" t="s">
        <v>64</v>
      </c>
      <c r="K366" s="160" t="s">
        <v>65</v>
      </c>
      <c r="L366" s="177" t="s">
        <v>64</v>
      </c>
      <c r="M366" s="159" t="s">
        <v>64</v>
      </c>
      <c r="N366" s="160" t="s">
        <v>65</v>
      </c>
      <c r="O366" s="177" t="s">
        <v>64</v>
      </c>
      <c r="P366" s="159" t="s">
        <v>64</v>
      </c>
      <c r="Q366" s="161" t="s">
        <v>64</v>
      </c>
      <c r="R366" s="161" t="s">
        <v>64</v>
      </c>
      <c r="S366" s="159" t="s">
        <v>64</v>
      </c>
      <c r="T366" s="160" t="s">
        <v>65</v>
      </c>
      <c r="U366" s="159" t="s">
        <v>64</v>
      </c>
      <c r="V366" s="160" t="s">
        <v>65</v>
      </c>
      <c r="W366" s="177" t="s">
        <v>64</v>
      </c>
      <c r="X366" s="177" t="s">
        <v>64</v>
      </c>
      <c r="Y366" s="177" t="s">
        <v>64</v>
      </c>
      <c r="Z366" s="177" t="s">
        <v>64</v>
      </c>
      <c r="AA366" s="177" t="s">
        <v>64</v>
      </c>
      <c r="AB366" s="177" t="s">
        <v>65</v>
      </c>
      <c r="AC366" s="177" t="s">
        <v>65</v>
      </c>
      <c r="AD366" s="177" t="s">
        <v>64</v>
      </c>
      <c r="AE366" s="177" t="s">
        <v>64</v>
      </c>
      <c r="AF366" s="177" t="s">
        <v>64</v>
      </c>
      <c r="AG366" s="177" t="s">
        <v>64</v>
      </c>
      <c r="AH366" s="177" t="s">
        <v>64</v>
      </c>
      <c r="AI366" s="177" t="s">
        <v>64</v>
      </c>
      <c r="AJ366" s="177" t="s">
        <v>64</v>
      </c>
      <c r="AK366" s="177" t="s">
        <v>64</v>
      </c>
      <c r="AL366" s="177" t="str">
        <f>AK366</f>
        <v>Yes</v>
      </c>
      <c r="AM366" s="177" t="s">
        <v>64</v>
      </c>
      <c r="AN366" s="177" t="s">
        <v>64</v>
      </c>
      <c r="AO366" s="177" t="s">
        <v>65</v>
      </c>
      <c r="AP366" s="177" t="str">
        <f>AI366</f>
        <v>Yes</v>
      </c>
      <c r="AQ366" s="177" t="s">
        <v>64</v>
      </c>
      <c r="AR366" s="177" t="s">
        <v>65</v>
      </c>
      <c r="AS366" s="177" t="s">
        <v>64</v>
      </c>
      <c r="AT366" s="177" t="s">
        <v>64</v>
      </c>
      <c r="AU366" s="177" t="s">
        <v>64</v>
      </c>
      <c r="AV366" s="177" t="s">
        <v>64</v>
      </c>
      <c r="AW366" s="177" t="s">
        <v>64</v>
      </c>
      <c r="AX366" s="159" t="s">
        <v>110</v>
      </c>
      <c r="AY366" s="160" t="s">
        <v>65</v>
      </c>
      <c r="AZ366" s="177" t="s">
        <v>65</v>
      </c>
      <c r="BA366" s="177" t="str">
        <f>AW366</f>
        <v>Yes</v>
      </c>
      <c r="BB366" s="177" t="str">
        <f>AW366</f>
        <v>Yes</v>
      </c>
      <c r="BC366" s="159" t="s">
        <v>65</v>
      </c>
      <c r="BD366" s="177" t="s">
        <v>64</v>
      </c>
      <c r="BE366" s="177" t="s">
        <v>64</v>
      </c>
      <c r="BF366" s="177" t="s">
        <v>64</v>
      </c>
      <c r="BG366" s="177" t="s">
        <v>65</v>
      </c>
      <c r="BH366" s="177" t="s">
        <v>65</v>
      </c>
    </row>
    <row r="367" spans="1:60" ht="14.4" x14ac:dyDescent="0.3">
      <c r="A367" s="373"/>
      <c r="B367" s="323">
        <f>ROW()</f>
        <v>367</v>
      </c>
      <c r="C367" s="323">
        <f>COUNTIFS(D$6:D367,D367)</f>
        <v>1</v>
      </c>
      <c r="D367" s="65" t="s">
        <v>821</v>
      </c>
      <c r="F367" s="177" t="s">
        <v>64</v>
      </c>
      <c r="G367" s="177" t="s">
        <v>65</v>
      </c>
      <c r="H367" s="177" t="s">
        <v>64</v>
      </c>
      <c r="I367" s="177" t="s">
        <v>64</v>
      </c>
      <c r="J367" s="159" t="s">
        <v>64</v>
      </c>
      <c r="K367" s="160" t="s">
        <v>65</v>
      </c>
      <c r="L367" s="177" t="s">
        <v>64</v>
      </c>
      <c r="M367" s="159" t="s">
        <v>65</v>
      </c>
      <c r="N367" s="160" t="s">
        <v>65</v>
      </c>
      <c r="O367" s="177" t="s">
        <v>64</v>
      </c>
      <c r="P367" s="159" t="s">
        <v>64</v>
      </c>
      <c r="Q367" s="161" t="s">
        <v>64</v>
      </c>
      <c r="R367" s="161" t="s">
        <v>64</v>
      </c>
      <c r="S367" s="159" t="s">
        <v>64</v>
      </c>
      <c r="T367" s="160" t="s">
        <v>65</v>
      </c>
      <c r="U367" s="159" t="s">
        <v>65</v>
      </c>
      <c r="V367" s="160" t="s">
        <v>65</v>
      </c>
      <c r="W367" s="177" t="s">
        <v>65</v>
      </c>
      <c r="X367" s="177" t="s">
        <v>64</v>
      </c>
      <c r="Y367" s="177" t="s">
        <v>64</v>
      </c>
      <c r="Z367" s="177" t="s">
        <v>64</v>
      </c>
      <c r="AA367" s="177" t="s">
        <v>65</v>
      </c>
      <c r="AB367" s="177" t="s">
        <v>65</v>
      </c>
      <c r="AC367" s="177" t="s">
        <v>65</v>
      </c>
      <c r="AD367" s="177" t="s">
        <v>64</v>
      </c>
      <c r="AE367" s="177" t="s">
        <v>65</v>
      </c>
      <c r="AF367" s="177" t="s">
        <v>64</v>
      </c>
      <c r="AG367" s="177" t="s">
        <v>65</v>
      </c>
      <c r="AH367" s="177" t="s">
        <v>65</v>
      </c>
      <c r="AI367" s="177" t="s">
        <v>65</v>
      </c>
      <c r="AJ367" s="177" t="s">
        <v>65</v>
      </c>
      <c r="AK367" s="177" t="s">
        <v>65</v>
      </c>
      <c r="AL367" s="177" t="str">
        <f>AK367</f>
        <v>No</v>
      </c>
      <c r="AM367" s="177" t="s">
        <v>65</v>
      </c>
      <c r="AN367" s="177" t="s">
        <v>65</v>
      </c>
      <c r="AO367" s="177" t="s">
        <v>65</v>
      </c>
      <c r="AP367" s="177" t="str">
        <f>AI367</f>
        <v>No</v>
      </c>
      <c r="AQ367" s="177" t="s">
        <v>64</v>
      </c>
      <c r="AR367" s="177" t="s">
        <v>65</v>
      </c>
      <c r="AS367" s="177" t="s">
        <v>64</v>
      </c>
      <c r="AT367" s="177" t="s">
        <v>65</v>
      </c>
      <c r="AU367" s="177" t="s">
        <v>65</v>
      </c>
      <c r="AV367" s="177" t="s">
        <v>65</v>
      </c>
      <c r="AW367" s="177" t="s">
        <v>64</v>
      </c>
      <c r="AX367" s="159" t="s">
        <v>110</v>
      </c>
      <c r="AY367" s="160" t="s">
        <v>65</v>
      </c>
      <c r="AZ367" s="177" t="s">
        <v>65</v>
      </c>
      <c r="BA367" s="177" t="str">
        <f>AW367</f>
        <v>Yes</v>
      </c>
      <c r="BB367" s="177" t="str">
        <f>AW367</f>
        <v>Yes</v>
      </c>
      <c r="BC367" s="159" t="s">
        <v>65</v>
      </c>
      <c r="BD367" s="177" t="s">
        <v>64</v>
      </c>
      <c r="BE367" s="177" t="s">
        <v>64</v>
      </c>
      <c r="BF367" s="177" t="s">
        <v>64</v>
      </c>
      <c r="BG367" s="177" t="s">
        <v>65</v>
      </c>
      <c r="BH367" s="177" t="s">
        <v>65</v>
      </c>
    </row>
    <row r="368" spans="1:60" ht="14.4" x14ac:dyDescent="0.3">
      <c r="A368" s="373"/>
      <c r="B368" s="323">
        <f>ROW()</f>
        <v>368</v>
      </c>
      <c r="C368" s="323">
        <f>COUNTIFS(D$6:D368,D368)</f>
        <v>1</v>
      </c>
      <c r="D368" s="65" t="s">
        <v>822</v>
      </c>
      <c r="F368" s="177" t="s">
        <v>64</v>
      </c>
      <c r="G368" s="177" t="s">
        <v>64</v>
      </c>
      <c r="H368" s="177" t="s">
        <v>64</v>
      </c>
      <c r="I368" s="177" t="s">
        <v>64</v>
      </c>
      <c r="J368" s="159" t="s">
        <v>64</v>
      </c>
      <c r="K368" s="160" t="s">
        <v>65</v>
      </c>
      <c r="L368" s="177" t="s">
        <v>64</v>
      </c>
      <c r="M368" s="159" t="s">
        <v>64</v>
      </c>
      <c r="N368" s="160" t="s">
        <v>65</v>
      </c>
      <c r="O368" s="177" t="s">
        <v>64</v>
      </c>
      <c r="P368" s="159" t="s">
        <v>64</v>
      </c>
      <c r="Q368" s="161" t="s">
        <v>64</v>
      </c>
      <c r="R368" s="161" t="s">
        <v>64</v>
      </c>
      <c r="S368" s="159" t="s">
        <v>64</v>
      </c>
      <c r="T368" s="160" t="s">
        <v>65</v>
      </c>
      <c r="U368" s="159" t="s">
        <v>64</v>
      </c>
      <c r="V368" s="160" t="s">
        <v>65</v>
      </c>
      <c r="W368" s="177" t="s">
        <v>64</v>
      </c>
      <c r="X368" s="177" t="s">
        <v>64</v>
      </c>
      <c r="Y368" s="177" t="s">
        <v>64</v>
      </c>
      <c r="Z368" s="177" t="s">
        <v>64</v>
      </c>
      <c r="AA368" s="177" t="s">
        <v>65</v>
      </c>
      <c r="AB368" s="177" t="s">
        <v>65</v>
      </c>
      <c r="AC368" s="177" t="s">
        <v>65</v>
      </c>
      <c r="AD368" s="177" t="s">
        <v>64</v>
      </c>
      <c r="AE368" s="177" t="s">
        <v>64</v>
      </c>
      <c r="AF368" s="177" t="s">
        <v>64</v>
      </c>
      <c r="AG368" s="177" t="s">
        <v>64</v>
      </c>
      <c r="AH368" s="177" t="s">
        <v>64</v>
      </c>
      <c r="AI368" s="177" t="s">
        <v>65</v>
      </c>
      <c r="AJ368" s="177" t="s">
        <v>65</v>
      </c>
      <c r="AK368" s="177" t="s">
        <v>64</v>
      </c>
      <c r="AL368" s="177" t="str">
        <f>AK368</f>
        <v>Yes</v>
      </c>
      <c r="AM368" s="177" t="s">
        <v>65</v>
      </c>
      <c r="AN368" s="177" t="s">
        <v>64</v>
      </c>
      <c r="AO368" s="177" t="s">
        <v>65</v>
      </c>
      <c r="AP368" s="177" t="str">
        <f>AI368</f>
        <v>No</v>
      </c>
      <c r="AQ368" s="177" t="s">
        <v>64</v>
      </c>
      <c r="AR368" s="177" t="s">
        <v>65</v>
      </c>
      <c r="AS368" s="177" t="s">
        <v>64</v>
      </c>
      <c r="AT368" s="177" t="s">
        <v>64</v>
      </c>
      <c r="AU368" s="177" t="s">
        <v>64</v>
      </c>
      <c r="AV368" s="177" t="s">
        <v>65</v>
      </c>
      <c r="AW368" s="177" t="s">
        <v>64</v>
      </c>
      <c r="AX368" s="159" t="s">
        <v>110</v>
      </c>
      <c r="AY368" s="160" t="s">
        <v>65</v>
      </c>
      <c r="AZ368" s="177" t="s">
        <v>65</v>
      </c>
      <c r="BA368" s="177" t="str">
        <f>AW368</f>
        <v>Yes</v>
      </c>
      <c r="BB368" s="177" t="str">
        <f>AW368</f>
        <v>Yes</v>
      </c>
      <c r="BC368" s="159" t="s">
        <v>65</v>
      </c>
      <c r="BD368" s="177" t="s">
        <v>64</v>
      </c>
      <c r="BE368" s="177" t="s">
        <v>64</v>
      </c>
      <c r="BF368" s="177" t="s">
        <v>64</v>
      </c>
      <c r="BG368" s="177" t="s">
        <v>65</v>
      </c>
      <c r="BH368" s="177" t="s">
        <v>65</v>
      </c>
    </row>
    <row r="369" spans="1:60" ht="14.4" x14ac:dyDescent="0.3">
      <c r="A369" s="373"/>
      <c r="B369" s="323">
        <f>ROW()</f>
        <v>369</v>
      </c>
      <c r="C369" s="323">
        <f>COUNTIFS(D$6:D369,D369)</f>
        <v>1</v>
      </c>
      <c r="D369" s="65" t="s">
        <v>823</v>
      </c>
      <c r="F369" s="177" t="s">
        <v>64</v>
      </c>
      <c r="G369" s="177" t="s">
        <v>64</v>
      </c>
      <c r="H369" s="177" t="s">
        <v>64</v>
      </c>
      <c r="I369" s="177" t="s">
        <v>64</v>
      </c>
      <c r="J369" s="159" t="s">
        <v>64</v>
      </c>
      <c r="K369" s="160" t="s">
        <v>65</v>
      </c>
      <c r="L369" s="177" t="s">
        <v>64</v>
      </c>
      <c r="M369" s="159" t="s">
        <v>64</v>
      </c>
      <c r="N369" s="160" t="s">
        <v>65</v>
      </c>
      <c r="O369" s="177" t="s">
        <v>64</v>
      </c>
      <c r="P369" s="159" t="s">
        <v>64</v>
      </c>
      <c r="Q369" s="161" t="s">
        <v>64</v>
      </c>
      <c r="R369" s="161" t="s">
        <v>64</v>
      </c>
      <c r="S369" s="159" t="s">
        <v>64</v>
      </c>
      <c r="T369" s="160" t="s">
        <v>65</v>
      </c>
      <c r="U369" s="159" t="s">
        <v>64</v>
      </c>
      <c r="V369" s="160" t="s">
        <v>65</v>
      </c>
      <c r="W369" s="177" t="s">
        <v>64</v>
      </c>
      <c r="X369" s="177" t="s">
        <v>64</v>
      </c>
      <c r="Y369" s="177" t="s">
        <v>64</v>
      </c>
      <c r="Z369" s="177" t="s">
        <v>64</v>
      </c>
      <c r="AA369" s="177" t="s">
        <v>64</v>
      </c>
      <c r="AB369" s="177" t="s">
        <v>65</v>
      </c>
      <c r="AC369" s="177" t="s">
        <v>65</v>
      </c>
      <c r="AD369" s="177" t="s">
        <v>64</v>
      </c>
      <c r="AE369" s="177" t="s">
        <v>65</v>
      </c>
      <c r="AF369" s="177" t="s">
        <v>64</v>
      </c>
      <c r="AG369" s="177" t="s">
        <v>64</v>
      </c>
      <c r="AH369" s="177" t="s">
        <v>64</v>
      </c>
      <c r="AI369" s="177" t="s">
        <v>64</v>
      </c>
      <c r="AJ369" s="177" t="s">
        <v>64</v>
      </c>
      <c r="AK369" s="177" t="s">
        <v>65</v>
      </c>
      <c r="AL369" s="177" t="str">
        <f>AK369</f>
        <v>No</v>
      </c>
      <c r="AM369" s="177" t="s">
        <v>64</v>
      </c>
      <c r="AN369" s="177" t="s">
        <v>64</v>
      </c>
      <c r="AO369" s="177" t="s">
        <v>65</v>
      </c>
      <c r="AP369" s="177" t="str">
        <f>AI369</f>
        <v>Yes</v>
      </c>
      <c r="AQ369" s="177" t="s">
        <v>64</v>
      </c>
      <c r="AR369" s="177" t="s">
        <v>65</v>
      </c>
      <c r="AS369" s="177" t="s">
        <v>64</v>
      </c>
      <c r="AT369" s="177" t="s">
        <v>64</v>
      </c>
      <c r="AU369" s="177" t="s">
        <v>64</v>
      </c>
      <c r="AV369" s="177" t="s">
        <v>65</v>
      </c>
      <c r="AW369" s="177" t="s">
        <v>64</v>
      </c>
      <c r="AX369" s="159" t="s">
        <v>110</v>
      </c>
      <c r="AY369" s="160" t="s">
        <v>65</v>
      </c>
      <c r="AZ369" s="177" t="s">
        <v>65</v>
      </c>
      <c r="BA369" s="177" t="str">
        <f>AW369</f>
        <v>Yes</v>
      </c>
      <c r="BB369" s="177" t="str">
        <f>AW369</f>
        <v>Yes</v>
      </c>
      <c r="BC369" s="159" t="s">
        <v>65</v>
      </c>
      <c r="BD369" s="177" t="s">
        <v>64</v>
      </c>
      <c r="BE369" s="177" t="s">
        <v>64</v>
      </c>
      <c r="BF369" s="177" t="s">
        <v>64</v>
      </c>
      <c r="BG369" s="177" t="s">
        <v>65</v>
      </c>
      <c r="BH369" s="177" t="s">
        <v>65</v>
      </c>
    </row>
    <row r="370" spans="1:60" ht="15" thickBot="1" x14ac:dyDescent="0.35">
      <c r="A370" s="373"/>
      <c r="B370" s="323">
        <f>ROW()</f>
        <v>370</v>
      </c>
      <c r="C370" s="323">
        <f>COUNTIFS(D$6:D370,D370)</f>
        <v>1</v>
      </c>
      <c r="D370" s="66" t="s">
        <v>824</v>
      </c>
      <c r="F370" s="177" t="s">
        <v>64</v>
      </c>
      <c r="G370" s="177" t="s">
        <v>64</v>
      </c>
      <c r="H370" s="177" t="s">
        <v>64</v>
      </c>
      <c r="I370" s="177" t="s">
        <v>64</v>
      </c>
      <c r="J370" s="159" t="s">
        <v>64</v>
      </c>
      <c r="K370" s="160" t="s">
        <v>65</v>
      </c>
      <c r="L370" s="177" t="s">
        <v>64</v>
      </c>
      <c r="M370" s="159" t="s">
        <v>64</v>
      </c>
      <c r="N370" s="160" t="s">
        <v>65</v>
      </c>
      <c r="O370" s="177" t="s">
        <v>64</v>
      </c>
      <c r="P370" s="159" t="s">
        <v>64</v>
      </c>
      <c r="Q370" s="161" t="s">
        <v>64</v>
      </c>
      <c r="R370" s="161" t="s">
        <v>64</v>
      </c>
      <c r="S370" s="159" t="s">
        <v>64</v>
      </c>
      <c r="T370" s="160" t="s">
        <v>65</v>
      </c>
      <c r="U370" s="159" t="s">
        <v>64</v>
      </c>
      <c r="V370" s="160" t="s">
        <v>65</v>
      </c>
      <c r="W370" s="177" t="s">
        <v>64</v>
      </c>
      <c r="X370" s="177" t="s">
        <v>64</v>
      </c>
      <c r="Y370" s="177" t="s">
        <v>64</v>
      </c>
      <c r="Z370" s="177" t="s">
        <v>64</v>
      </c>
      <c r="AA370" s="177" t="s">
        <v>64</v>
      </c>
      <c r="AB370" s="177" t="s">
        <v>65</v>
      </c>
      <c r="AC370" s="177" t="s">
        <v>65</v>
      </c>
      <c r="AD370" s="177" t="s">
        <v>64</v>
      </c>
      <c r="AE370" s="177" t="s">
        <v>64</v>
      </c>
      <c r="AF370" s="177" t="s">
        <v>64</v>
      </c>
      <c r="AG370" s="177" t="s">
        <v>64</v>
      </c>
      <c r="AH370" s="177" t="s">
        <v>64</v>
      </c>
      <c r="AI370" s="177" t="s">
        <v>64</v>
      </c>
      <c r="AJ370" s="177" t="s">
        <v>64</v>
      </c>
      <c r="AK370" s="177" t="s">
        <v>64</v>
      </c>
      <c r="AL370" s="177" t="str">
        <f>AK370</f>
        <v>Yes</v>
      </c>
      <c r="AM370" s="177" t="s">
        <v>64</v>
      </c>
      <c r="AN370" s="177" t="s">
        <v>64</v>
      </c>
      <c r="AO370" s="177" t="s">
        <v>64</v>
      </c>
      <c r="AP370" s="177" t="str">
        <f>AI370</f>
        <v>Yes</v>
      </c>
      <c r="AQ370" s="177" t="s">
        <v>64</v>
      </c>
      <c r="AR370" s="177" t="s">
        <v>64</v>
      </c>
      <c r="AS370" s="177" t="s">
        <v>64</v>
      </c>
      <c r="AT370" s="177" t="s">
        <v>64</v>
      </c>
      <c r="AU370" s="177" t="s">
        <v>64</v>
      </c>
      <c r="AV370" s="177" t="s">
        <v>64</v>
      </c>
      <c r="AW370" s="177" t="s">
        <v>64</v>
      </c>
      <c r="AX370" s="159" t="s">
        <v>110</v>
      </c>
      <c r="AY370" s="160" t="s">
        <v>65</v>
      </c>
      <c r="AZ370" s="177" t="s">
        <v>65</v>
      </c>
      <c r="BA370" s="177" t="str">
        <f>AW370</f>
        <v>Yes</v>
      </c>
      <c r="BB370" s="177" t="str">
        <f>AW370</f>
        <v>Yes</v>
      </c>
      <c r="BC370" s="159" t="s">
        <v>65</v>
      </c>
      <c r="BD370" s="177" t="s">
        <v>64</v>
      </c>
      <c r="BE370" s="177" t="s">
        <v>64</v>
      </c>
      <c r="BF370" s="177" t="s">
        <v>64</v>
      </c>
      <c r="BG370" s="177" t="s">
        <v>65</v>
      </c>
      <c r="BH370" s="177" t="s">
        <v>64</v>
      </c>
    </row>
    <row r="371" spans="1:60" ht="15" thickTop="1" x14ac:dyDescent="0.3">
      <c r="A371" s="373"/>
      <c r="B371" s="323">
        <f>ROW()</f>
        <v>371</v>
      </c>
      <c r="C371" s="323">
        <f>COUNTIFS(D$6:D371,D371)</f>
        <v>32</v>
      </c>
      <c r="D371" s="12" t="s">
        <v>667</v>
      </c>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7"/>
      <c r="AY371" s="167"/>
      <c r="AZ371" s="167"/>
      <c r="BA371" s="167"/>
      <c r="BB371" s="167"/>
      <c r="BC371" s="167"/>
      <c r="BD371" s="167"/>
      <c r="BE371" s="167"/>
      <c r="BF371" s="167"/>
      <c r="BG371" s="167"/>
      <c r="BH371" s="167"/>
    </row>
    <row r="372" spans="1:60" ht="15" customHeight="1" thickBot="1" x14ac:dyDescent="0.35">
      <c r="A372" s="373" t="s">
        <v>9</v>
      </c>
      <c r="B372" s="323">
        <f>ROW()</f>
        <v>372</v>
      </c>
      <c r="C372" s="323">
        <f>COUNTIFS(D$6:D372,D372)</f>
        <v>1</v>
      </c>
      <c r="D372" s="69" t="s">
        <v>825</v>
      </c>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c r="AG372" s="167"/>
      <c r="AH372" s="167"/>
      <c r="AI372" s="167"/>
      <c r="AJ372" s="167"/>
      <c r="AK372" s="167"/>
      <c r="AL372" s="167"/>
      <c r="AM372" s="167"/>
      <c r="AN372" s="167"/>
      <c r="AO372" s="167"/>
      <c r="AP372" s="167"/>
      <c r="AQ372" s="167"/>
      <c r="AR372" s="167"/>
      <c r="AS372" s="167"/>
      <c r="AT372" s="167"/>
      <c r="AU372" s="167"/>
      <c r="AV372" s="167"/>
      <c r="AW372" s="167"/>
      <c r="AX372" s="167"/>
      <c r="AY372" s="167"/>
      <c r="AZ372" s="167"/>
      <c r="BA372" s="167"/>
      <c r="BB372" s="167"/>
      <c r="BC372" s="167"/>
      <c r="BD372" s="167"/>
      <c r="BE372" s="167"/>
      <c r="BF372" s="167"/>
      <c r="BG372" s="167"/>
      <c r="BH372" s="167"/>
    </row>
    <row r="373" spans="1:60" ht="15.6" thickTop="1" thickBot="1" x14ac:dyDescent="0.35">
      <c r="A373" s="373"/>
      <c r="B373" s="323">
        <f>ROW()</f>
        <v>373</v>
      </c>
      <c r="C373" s="323">
        <f>COUNTIFS(D$6:D373,D373)</f>
        <v>1</v>
      </c>
      <c r="D373" s="49" t="s">
        <v>826</v>
      </c>
      <c r="F373" s="177" t="s">
        <v>65</v>
      </c>
      <c r="G373" s="177" t="s">
        <v>65</v>
      </c>
      <c r="H373" s="177" t="s">
        <v>65</v>
      </c>
      <c r="I373" s="177" t="s">
        <v>65</v>
      </c>
      <c r="J373" s="159" t="s">
        <v>64</v>
      </c>
      <c r="K373" s="160" t="s">
        <v>65</v>
      </c>
      <c r="L373" s="159" t="s">
        <v>64</v>
      </c>
      <c r="M373" s="159" t="s">
        <v>64</v>
      </c>
      <c r="N373" s="160" t="s">
        <v>65</v>
      </c>
      <c r="O373" s="160" t="s">
        <v>65</v>
      </c>
      <c r="P373" s="159" t="s">
        <v>65</v>
      </c>
      <c r="Q373" s="161" t="s">
        <v>65</v>
      </c>
      <c r="R373" s="161" t="s">
        <v>65</v>
      </c>
      <c r="S373" s="159" t="s">
        <v>64</v>
      </c>
      <c r="T373" s="160" t="s">
        <v>65</v>
      </c>
      <c r="U373" s="159" t="s">
        <v>64</v>
      </c>
      <c r="V373" s="160" t="s">
        <v>65</v>
      </c>
      <c r="W373" s="177" t="s">
        <v>64</v>
      </c>
      <c r="X373" s="177" t="s">
        <v>65</v>
      </c>
      <c r="Y373" s="177" t="s">
        <v>65</v>
      </c>
      <c r="Z373" s="177" t="s">
        <v>65</v>
      </c>
      <c r="AA373" s="177" t="s">
        <v>65</v>
      </c>
      <c r="AB373" s="177" t="s">
        <v>65</v>
      </c>
      <c r="AC373" s="177" t="s">
        <v>65</v>
      </c>
      <c r="AD373" s="177" t="s">
        <v>65</v>
      </c>
      <c r="AE373" s="177" t="s">
        <v>65</v>
      </c>
      <c r="AF373" s="177" t="s">
        <v>65</v>
      </c>
      <c r="AG373" s="177" t="s">
        <v>65</v>
      </c>
      <c r="AH373" s="177" t="s">
        <v>65</v>
      </c>
      <c r="AI373" s="177" t="s">
        <v>65</v>
      </c>
      <c r="AJ373" s="177" t="s">
        <v>65</v>
      </c>
      <c r="AK373" s="177" t="s">
        <v>65</v>
      </c>
      <c r="AL373" s="177" t="str">
        <f>AK373</f>
        <v>No</v>
      </c>
      <c r="AM373" s="177" t="s">
        <v>65</v>
      </c>
      <c r="AN373" s="177" t="s">
        <v>65</v>
      </c>
      <c r="AO373" s="177" t="s">
        <v>65</v>
      </c>
      <c r="AP373" s="177" t="str">
        <f>AI373</f>
        <v>No</v>
      </c>
      <c r="AQ373" s="177" t="s">
        <v>65</v>
      </c>
      <c r="AR373" s="177" t="s">
        <v>65</v>
      </c>
      <c r="AS373" s="177" t="s">
        <v>65</v>
      </c>
      <c r="AT373" s="177" t="s">
        <v>65</v>
      </c>
      <c r="AU373" s="177" t="s">
        <v>65</v>
      </c>
      <c r="AV373" s="177" t="s">
        <v>65</v>
      </c>
      <c r="AW373" s="177" t="s">
        <v>65</v>
      </c>
      <c r="AX373" s="159" t="s">
        <v>110</v>
      </c>
      <c r="AY373" s="160" t="s">
        <v>65</v>
      </c>
      <c r="AZ373" s="177" t="s">
        <v>65</v>
      </c>
      <c r="BA373" s="177" t="str">
        <f>AW373</f>
        <v>No</v>
      </c>
      <c r="BB373" s="177" t="str">
        <f>AW373</f>
        <v>No</v>
      </c>
      <c r="BC373" s="159" t="s">
        <v>65</v>
      </c>
      <c r="BD373" s="177" t="s">
        <v>65</v>
      </c>
      <c r="BE373" s="177" t="s">
        <v>65</v>
      </c>
      <c r="BF373" s="177" t="s">
        <v>65</v>
      </c>
      <c r="BG373" s="177" t="s">
        <v>65</v>
      </c>
      <c r="BH373" s="177" t="s">
        <v>65</v>
      </c>
    </row>
    <row r="374" spans="1:60" ht="15.6" thickTop="1" thickBot="1" x14ac:dyDescent="0.35">
      <c r="A374" s="373"/>
      <c r="B374" s="323">
        <f>ROW()</f>
        <v>374</v>
      </c>
      <c r="C374" s="323">
        <f>COUNTIFS(D$6:D374,D374)</f>
        <v>1</v>
      </c>
      <c r="D374" s="49" t="s">
        <v>827</v>
      </c>
      <c r="F374" s="177" t="s">
        <v>64</v>
      </c>
      <c r="G374" s="177" t="s">
        <v>64</v>
      </c>
      <c r="H374" s="177" t="s">
        <v>64</v>
      </c>
      <c r="I374" s="177" t="s">
        <v>64</v>
      </c>
      <c r="J374" s="159" t="s">
        <v>64</v>
      </c>
      <c r="K374" s="160" t="s">
        <v>65</v>
      </c>
      <c r="L374" s="159" t="s">
        <v>64</v>
      </c>
      <c r="M374" s="159" t="s">
        <v>64</v>
      </c>
      <c r="N374" s="160" t="s">
        <v>65</v>
      </c>
      <c r="O374" s="160" t="s">
        <v>64</v>
      </c>
      <c r="P374" s="159" t="s">
        <v>64</v>
      </c>
      <c r="Q374" s="161" t="s">
        <v>64</v>
      </c>
      <c r="R374" s="161" t="s">
        <v>64</v>
      </c>
      <c r="S374" s="159" t="s">
        <v>64</v>
      </c>
      <c r="T374" s="160" t="s">
        <v>65</v>
      </c>
      <c r="U374" s="159" t="s">
        <v>64</v>
      </c>
      <c r="V374" s="160" t="s">
        <v>65</v>
      </c>
      <c r="W374" s="177" t="s">
        <v>64</v>
      </c>
      <c r="X374" s="177" t="s">
        <v>64</v>
      </c>
      <c r="Y374" s="177" t="s">
        <v>64</v>
      </c>
      <c r="Z374" s="177" t="s">
        <v>64</v>
      </c>
      <c r="AA374" s="177" t="s">
        <v>64</v>
      </c>
      <c r="AB374" s="177" t="s">
        <v>65</v>
      </c>
      <c r="AC374" s="177" t="s">
        <v>65</v>
      </c>
      <c r="AD374" s="177" t="s">
        <v>64</v>
      </c>
      <c r="AE374" s="177" t="s">
        <v>64</v>
      </c>
      <c r="AF374" s="177" t="s">
        <v>64</v>
      </c>
      <c r="AG374" s="177" t="s">
        <v>64</v>
      </c>
      <c r="AH374" s="177" t="s">
        <v>64</v>
      </c>
      <c r="AI374" s="177" t="s">
        <v>64</v>
      </c>
      <c r="AJ374" s="177" t="s">
        <v>64</v>
      </c>
      <c r="AK374" s="177" t="s">
        <v>64</v>
      </c>
      <c r="AL374" s="177" t="str">
        <f>AK374</f>
        <v>Yes</v>
      </c>
      <c r="AM374" s="177" t="s">
        <v>64</v>
      </c>
      <c r="AN374" s="177" t="s">
        <v>64</v>
      </c>
      <c r="AO374" s="177" t="s">
        <v>64</v>
      </c>
      <c r="AP374" s="177" t="str">
        <f>AI374</f>
        <v>Yes</v>
      </c>
      <c r="AQ374" s="177" t="s">
        <v>64</v>
      </c>
      <c r="AR374" s="177" t="s">
        <v>64</v>
      </c>
      <c r="AS374" s="177" t="s">
        <v>64</v>
      </c>
      <c r="AT374" s="177" t="s">
        <v>65</v>
      </c>
      <c r="AU374" s="177" t="s">
        <v>64</v>
      </c>
      <c r="AV374" s="177" t="s">
        <v>64</v>
      </c>
      <c r="AW374" s="177" t="s">
        <v>64</v>
      </c>
      <c r="AX374" s="159" t="s">
        <v>110</v>
      </c>
      <c r="AY374" s="160" t="s">
        <v>65</v>
      </c>
      <c r="AZ374" s="177" t="s">
        <v>65</v>
      </c>
      <c r="BA374" s="177" t="str">
        <f>AW374</f>
        <v>Yes</v>
      </c>
      <c r="BB374" s="177" t="str">
        <f>AW374</f>
        <v>Yes</v>
      </c>
      <c r="BC374" s="159" t="s">
        <v>65</v>
      </c>
      <c r="BD374" s="177" t="s">
        <v>64</v>
      </c>
      <c r="BE374" s="177" t="s">
        <v>64</v>
      </c>
      <c r="BF374" s="177" t="s">
        <v>64</v>
      </c>
      <c r="BG374" s="177" t="s">
        <v>65</v>
      </c>
      <c r="BH374" s="177" t="s">
        <v>64</v>
      </c>
    </row>
    <row r="375" spans="1:60" ht="15.6" thickTop="1" thickBot="1" x14ac:dyDescent="0.35">
      <c r="A375" s="373"/>
      <c r="B375" s="323">
        <f>ROW()</f>
        <v>375</v>
      </c>
      <c r="C375" s="323">
        <f>COUNTIFS(D$6:D375,D375)</f>
        <v>1</v>
      </c>
      <c r="D375" s="49" t="s">
        <v>828</v>
      </c>
      <c r="F375" s="177" t="s">
        <v>64</v>
      </c>
      <c r="G375" s="177" t="s">
        <v>64</v>
      </c>
      <c r="H375" s="177" t="s">
        <v>64</v>
      </c>
      <c r="I375" s="177" t="s">
        <v>64</v>
      </c>
      <c r="J375" s="159" t="s">
        <v>64</v>
      </c>
      <c r="K375" s="160" t="s">
        <v>65</v>
      </c>
      <c r="L375" s="159" t="s">
        <v>64</v>
      </c>
      <c r="M375" s="159" t="s">
        <v>64</v>
      </c>
      <c r="N375" s="160" t="s">
        <v>65</v>
      </c>
      <c r="O375" s="160" t="s">
        <v>64</v>
      </c>
      <c r="P375" s="159" t="s">
        <v>64</v>
      </c>
      <c r="Q375" s="161" t="s">
        <v>64</v>
      </c>
      <c r="R375" s="161" t="s">
        <v>64</v>
      </c>
      <c r="S375" s="159" t="s">
        <v>64</v>
      </c>
      <c r="T375" s="160" t="s">
        <v>65</v>
      </c>
      <c r="U375" s="159" t="s">
        <v>64</v>
      </c>
      <c r="V375" s="160" t="s">
        <v>65</v>
      </c>
      <c r="W375" s="177" t="s">
        <v>64</v>
      </c>
      <c r="X375" s="177" t="s">
        <v>64</v>
      </c>
      <c r="Y375" s="177" t="s">
        <v>64</v>
      </c>
      <c r="Z375" s="177" t="s">
        <v>64</v>
      </c>
      <c r="AA375" s="177" t="s">
        <v>64</v>
      </c>
      <c r="AB375" s="177" t="s">
        <v>65</v>
      </c>
      <c r="AC375" s="177" t="s">
        <v>65</v>
      </c>
      <c r="AD375" s="177" t="s">
        <v>64</v>
      </c>
      <c r="AE375" s="177" t="s">
        <v>64</v>
      </c>
      <c r="AF375" s="177" t="s">
        <v>64</v>
      </c>
      <c r="AG375" s="177" t="s">
        <v>64</v>
      </c>
      <c r="AH375" s="177" t="s">
        <v>64</v>
      </c>
      <c r="AI375" s="177" t="s">
        <v>64</v>
      </c>
      <c r="AJ375" s="177" t="s">
        <v>64</v>
      </c>
      <c r="AK375" s="177" t="s">
        <v>64</v>
      </c>
      <c r="AL375" s="177" t="str">
        <f>AK375</f>
        <v>Yes</v>
      </c>
      <c r="AM375" s="177" t="s">
        <v>64</v>
      </c>
      <c r="AN375" s="177" t="s">
        <v>64</v>
      </c>
      <c r="AO375" s="177" t="s">
        <v>64</v>
      </c>
      <c r="AP375" s="177" t="str">
        <f>AI375</f>
        <v>Yes</v>
      </c>
      <c r="AQ375" s="208" t="s">
        <v>64</v>
      </c>
      <c r="AR375" s="208" t="s">
        <v>64</v>
      </c>
      <c r="AS375" s="177" t="s">
        <v>64</v>
      </c>
      <c r="AT375" s="177" t="s">
        <v>65</v>
      </c>
      <c r="AU375" s="177" t="s">
        <v>64</v>
      </c>
      <c r="AV375" s="177" t="s">
        <v>64</v>
      </c>
      <c r="AW375" s="177" t="s">
        <v>64</v>
      </c>
      <c r="AX375" s="159" t="s">
        <v>110</v>
      </c>
      <c r="AY375" s="160" t="s">
        <v>65</v>
      </c>
      <c r="AZ375" s="177" t="s">
        <v>65</v>
      </c>
      <c r="BA375" s="177" t="str">
        <f>AW375</f>
        <v>Yes</v>
      </c>
      <c r="BB375" s="177" t="str">
        <f>AW375</f>
        <v>Yes</v>
      </c>
      <c r="BC375" s="159" t="s">
        <v>65</v>
      </c>
      <c r="BD375" s="177" t="s">
        <v>64</v>
      </c>
      <c r="BE375" s="177" t="s">
        <v>64</v>
      </c>
      <c r="BF375" s="177" t="s">
        <v>64</v>
      </c>
      <c r="BG375" s="177" t="s">
        <v>65</v>
      </c>
      <c r="BH375" s="177" t="s">
        <v>64</v>
      </c>
    </row>
    <row r="376" spans="1:60" ht="15" thickTop="1" x14ac:dyDescent="0.3">
      <c r="A376" s="373"/>
      <c r="B376" s="323">
        <f>ROW()</f>
        <v>376</v>
      </c>
      <c r="C376" s="323">
        <f>COUNTIFS(D$6:D376,D376)</f>
        <v>33</v>
      </c>
      <c r="D376" s="2" t="s">
        <v>667</v>
      </c>
      <c r="F376" s="167"/>
      <c r="G376" s="167"/>
      <c r="H376" s="167"/>
      <c r="I376" s="167"/>
      <c r="J376" s="167"/>
      <c r="K376" s="167"/>
      <c r="L376" s="168"/>
      <c r="M376" s="168"/>
      <c r="N376" s="168"/>
      <c r="O376" s="168"/>
      <c r="P376" s="167"/>
      <c r="Q376" s="167"/>
      <c r="R376" s="167"/>
      <c r="S376" s="167"/>
      <c r="T376" s="167"/>
      <c r="U376" s="167"/>
      <c r="V376" s="167"/>
      <c r="W376" s="167"/>
      <c r="X376" s="167"/>
      <c r="Y376" s="167"/>
      <c r="Z376" s="167"/>
      <c r="AA376" s="167"/>
      <c r="AB376" s="167"/>
      <c r="AC376" s="167"/>
      <c r="AD376" s="167"/>
      <c r="AE376" s="167"/>
      <c r="AF376" s="167"/>
      <c r="AG376" s="167"/>
      <c r="AH376" s="167"/>
      <c r="AI376" s="167"/>
      <c r="AJ376" s="167"/>
      <c r="AK376" s="167"/>
      <c r="AL376" s="167"/>
      <c r="AM376" s="167"/>
      <c r="AN376" s="167"/>
      <c r="AO376" s="167"/>
      <c r="AP376" s="167"/>
      <c r="AQ376" s="167"/>
      <c r="AR376" s="167"/>
      <c r="AS376" s="167"/>
      <c r="AT376" s="167"/>
      <c r="AU376" s="167"/>
      <c r="AV376" s="167"/>
      <c r="AW376" s="167"/>
      <c r="AX376" s="167"/>
      <c r="AY376" s="167"/>
      <c r="AZ376" s="167"/>
      <c r="BA376" s="167"/>
      <c r="BB376" s="167"/>
      <c r="BC376" s="167"/>
      <c r="BD376" s="167"/>
      <c r="BE376" s="167"/>
      <c r="BF376" s="167"/>
      <c r="BG376" s="167"/>
      <c r="BH376" s="167"/>
    </row>
    <row r="377" spans="1:60" ht="15.75" customHeight="1" thickBot="1" x14ac:dyDescent="0.35">
      <c r="A377" s="373"/>
      <c r="B377" s="323">
        <f>ROW()</f>
        <v>377</v>
      </c>
      <c r="C377" s="323">
        <f>COUNTIFS(D$6:D377,D377)</f>
        <v>1</v>
      </c>
      <c r="D377" s="70" t="s">
        <v>829</v>
      </c>
      <c r="F377" s="167"/>
      <c r="G377" s="167"/>
      <c r="H377" s="167"/>
      <c r="I377" s="167"/>
      <c r="J377" s="167"/>
      <c r="K377" s="167"/>
      <c r="L377" s="167"/>
      <c r="M377" s="167"/>
      <c r="N377" s="167"/>
      <c r="O377" s="167"/>
      <c r="P377" s="167"/>
      <c r="Q377" s="167"/>
      <c r="R377" s="167"/>
      <c r="S377" s="167"/>
      <c r="T377" s="167"/>
      <c r="U377" s="167"/>
      <c r="V377" s="167"/>
      <c r="W377" s="167"/>
      <c r="X377" s="167"/>
      <c r="Y377" s="167"/>
      <c r="Z377" s="167"/>
      <c r="AA377" s="167"/>
      <c r="AB377" s="167"/>
      <c r="AC377" s="167"/>
      <c r="AD377" s="167"/>
      <c r="AE377" s="167"/>
      <c r="AF377" s="167"/>
      <c r="AG377" s="167"/>
      <c r="AH377" s="167"/>
      <c r="AI377" s="167"/>
      <c r="AJ377" s="167"/>
      <c r="AK377" s="167"/>
      <c r="AL377" s="167"/>
      <c r="AM377" s="167"/>
      <c r="AN377" s="167"/>
      <c r="AO377" s="167"/>
      <c r="AP377" s="167"/>
      <c r="AQ377" s="167"/>
      <c r="AR377" s="167"/>
      <c r="AS377" s="167"/>
      <c r="AT377" s="167"/>
      <c r="AU377" s="167"/>
      <c r="AV377" s="167"/>
      <c r="AW377" s="167"/>
      <c r="AX377" s="167"/>
      <c r="AY377" s="167"/>
      <c r="AZ377" s="167"/>
      <c r="BA377" s="167"/>
      <c r="BB377" s="167"/>
      <c r="BC377" s="167"/>
      <c r="BD377" s="167"/>
      <c r="BE377" s="167"/>
      <c r="BF377" s="167"/>
      <c r="BG377" s="167"/>
      <c r="BH377" s="167"/>
    </row>
    <row r="378" spans="1:60" ht="15.6" thickTop="1" thickBot="1" x14ac:dyDescent="0.35">
      <c r="A378" s="373"/>
      <c r="B378" s="323">
        <f>ROW()</f>
        <v>378</v>
      </c>
      <c r="C378" s="323">
        <f>COUNTIFS(D$6:D378,D378)</f>
        <v>1</v>
      </c>
      <c r="D378" s="71" t="s">
        <v>830</v>
      </c>
      <c r="F378" s="177" t="s">
        <v>64</v>
      </c>
      <c r="G378" s="177" t="s">
        <v>64</v>
      </c>
      <c r="H378" s="177" t="s">
        <v>64</v>
      </c>
      <c r="I378" s="177" t="s">
        <v>64</v>
      </c>
      <c r="J378" s="159" t="s">
        <v>64</v>
      </c>
      <c r="K378" s="160" t="s">
        <v>65</v>
      </c>
      <c r="L378" s="177" t="s">
        <v>64</v>
      </c>
      <c r="M378" s="159" t="s">
        <v>64</v>
      </c>
      <c r="N378" s="160" t="s">
        <v>65</v>
      </c>
      <c r="O378" s="177" t="s">
        <v>64</v>
      </c>
      <c r="P378" s="159" t="s">
        <v>64</v>
      </c>
      <c r="Q378" s="161" t="s">
        <v>64</v>
      </c>
      <c r="R378" s="161" t="s">
        <v>64</v>
      </c>
      <c r="S378" s="159" t="s">
        <v>64</v>
      </c>
      <c r="T378" s="160" t="s">
        <v>65</v>
      </c>
      <c r="U378" s="159" t="s">
        <v>64</v>
      </c>
      <c r="V378" s="160" t="s">
        <v>65</v>
      </c>
      <c r="W378" s="177" t="s">
        <v>64</v>
      </c>
      <c r="X378" s="177" t="s">
        <v>64</v>
      </c>
      <c r="Y378" s="177" t="s">
        <v>64</v>
      </c>
      <c r="Z378" s="177" t="s">
        <v>64</v>
      </c>
      <c r="AA378" s="177" t="s">
        <v>65</v>
      </c>
      <c r="AB378" s="177" t="s">
        <v>65</v>
      </c>
      <c r="AC378" s="177" t="s">
        <v>65</v>
      </c>
      <c r="AD378" s="177" t="s">
        <v>64</v>
      </c>
      <c r="AE378" s="177" t="s">
        <v>64</v>
      </c>
      <c r="AF378" s="177" t="s">
        <v>64</v>
      </c>
      <c r="AG378" s="177" t="s">
        <v>64</v>
      </c>
      <c r="AH378" s="177" t="s">
        <v>64</v>
      </c>
      <c r="AI378" s="177" t="s">
        <v>64</v>
      </c>
      <c r="AJ378" s="177" t="s">
        <v>64</v>
      </c>
      <c r="AK378" s="177" t="s">
        <v>64</v>
      </c>
      <c r="AL378" s="177" t="str">
        <f t="shared" ref="AL378:AL391" si="192">AK378</f>
        <v>Yes</v>
      </c>
      <c r="AM378" s="177" t="s">
        <v>64</v>
      </c>
      <c r="AN378" s="177" t="s">
        <v>64</v>
      </c>
      <c r="AO378" s="177" t="s">
        <v>64</v>
      </c>
      <c r="AP378" s="177" t="str">
        <f t="shared" ref="AP378:AP391" si="193">AI378</f>
        <v>Yes</v>
      </c>
      <c r="AQ378" s="177" t="s">
        <v>64</v>
      </c>
      <c r="AR378" s="177" t="s">
        <v>64</v>
      </c>
      <c r="AS378" s="177" t="s">
        <v>64</v>
      </c>
      <c r="AT378" s="177" t="s">
        <v>64</v>
      </c>
      <c r="AU378" s="177" t="s">
        <v>64</v>
      </c>
      <c r="AV378" s="177" t="s">
        <v>64</v>
      </c>
      <c r="AW378" s="177" t="s">
        <v>64</v>
      </c>
      <c r="AX378" s="159" t="s">
        <v>110</v>
      </c>
      <c r="AY378" s="160" t="s">
        <v>65</v>
      </c>
      <c r="AZ378" s="177" t="s">
        <v>65</v>
      </c>
      <c r="BA378" s="177" t="str">
        <f>AW378</f>
        <v>Yes</v>
      </c>
      <c r="BB378" s="177" t="str">
        <f>AW378</f>
        <v>Yes</v>
      </c>
      <c r="BC378" s="159" t="s">
        <v>65</v>
      </c>
      <c r="BD378" s="177" t="s">
        <v>64</v>
      </c>
      <c r="BE378" s="177" t="s">
        <v>64</v>
      </c>
      <c r="BF378" s="177" t="s">
        <v>64</v>
      </c>
      <c r="BG378" s="177" t="s">
        <v>65</v>
      </c>
      <c r="BH378" s="177" t="s">
        <v>65</v>
      </c>
    </row>
    <row r="379" spans="1:60" ht="15.6" thickTop="1" thickBot="1" x14ac:dyDescent="0.35">
      <c r="A379" s="373"/>
      <c r="B379" s="323">
        <f>ROW()</f>
        <v>379</v>
      </c>
      <c r="C379" s="323">
        <f>COUNTIFS(D$6:D379,D379)</f>
        <v>1</v>
      </c>
      <c r="D379" s="71" t="s">
        <v>831</v>
      </c>
      <c r="F379" s="177" t="s">
        <v>64</v>
      </c>
      <c r="G379" s="177" t="s">
        <v>64</v>
      </c>
      <c r="H379" s="177" t="s">
        <v>64</v>
      </c>
      <c r="I379" s="177" t="s">
        <v>64</v>
      </c>
      <c r="J379" s="159" t="s">
        <v>64</v>
      </c>
      <c r="K379" s="160" t="s">
        <v>65</v>
      </c>
      <c r="L379" s="177" t="s">
        <v>64</v>
      </c>
      <c r="M379" s="159" t="s">
        <v>64</v>
      </c>
      <c r="N379" s="160" t="s">
        <v>65</v>
      </c>
      <c r="O379" s="177" t="s">
        <v>64</v>
      </c>
      <c r="P379" s="159" t="s">
        <v>64</v>
      </c>
      <c r="Q379" s="161" t="s">
        <v>64</v>
      </c>
      <c r="R379" s="161" t="s">
        <v>64</v>
      </c>
      <c r="S379" s="159" t="s">
        <v>64</v>
      </c>
      <c r="T379" s="160" t="s">
        <v>65</v>
      </c>
      <c r="U379" s="159" t="s">
        <v>64</v>
      </c>
      <c r="V379" s="160" t="s">
        <v>65</v>
      </c>
      <c r="W379" s="177" t="s">
        <v>64</v>
      </c>
      <c r="X379" s="177" t="s">
        <v>64</v>
      </c>
      <c r="Y379" s="177" t="s">
        <v>64</v>
      </c>
      <c r="Z379" s="177" t="s">
        <v>64</v>
      </c>
      <c r="AA379" s="177" t="s">
        <v>65</v>
      </c>
      <c r="AB379" s="177" t="s">
        <v>65</v>
      </c>
      <c r="AC379" s="177" t="s">
        <v>65</v>
      </c>
      <c r="AD379" s="177" t="s">
        <v>64</v>
      </c>
      <c r="AE379" s="177" t="s">
        <v>64</v>
      </c>
      <c r="AF379" s="177" t="s">
        <v>64</v>
      </c>
      <c r="AG379" s="177" t="s">
        <v>64</v>
      </c>
      <c r="AH379" s="177" t="s">
        <v>64</v>
      </c>
      <c r="AI379" s="177" t="s">
        <v>64</v>
      </c>
      <c r="AJ379" s="177" t="s">
        <v>64</v>
      </c>
      <c r="AK379" s="177" t="s">
        <v>64</v>
      </c>
      <c r="AL379" s="177" t="str">
        <f t="shared" si="192"/>
        <v>Yes</v>
      </c>
      <c r="AM379" s="177" t="s">
        <v>64</v>
      </c>
      <c r="AN379" s="177" t="s">
        <v>64</v>
      </c>
      <c r="AO379" s="177" t="s">
        <v>64</v>
      </c>
      <c r="AP379" s="177" t="str">
        <f t="shared" si="193"/>
        <v>Yes</v>
      </c>
      <c r="AQ379" s="177" t="s">
        <v>64</v>
      </c>
      <c r="AR379" s="177" t="s">
        <v>64</v>
      </c>
      <c r="AS379" s="177" t="s">
        <v>64</v>
      </c>
      <c r="AT379" s="177" t="s">
        <v>64</v>
      </c>
      <c r="AU379" s="177" t="s">
        <v>64</v>
      </c>
      <c r="AV379" s="177" t="s">
        <v>64</v>
      </c>
      <c r="AW379" s="177" t="s">
        <v>64</v>
      </c>
      <c r="AX379" s="159" t="s">
        <v>110</v>
      </c>
      <c r="AY379" s="160" t="s">
        <v>65</v>
      </c>
      <c r="AZ379" s="177" t="s">
        <v>65</v>
      </c>
      <c r="BA379" s="177" t="str">
        <f t="shared" ref="BA379:BA391" si="194">AW379</f>
        <v>Yes</v>
      </c>
      <c r="BB379" s="177" t="str">
        <f t="shared" ref="BB379:BB391" si="195">AW379</f>
        <v>Yes</v>
      </c>
      <c r="BC379" s="159" t="s">
        <v>65</v>
      </c>
      <c r="BD379" s="177" t="s">
        <v>64</v>
      </c>
      <c r="BE379" s="177" t="s">
        <v>64</v>
      </c>
      <c r="BF379" s="177" t="s">
        <v>64</v>
      </c>
      <c r="BG379" s="177" t="s">
        <v>65</v>
      </c>
      <c r="BH379" s="177" t="s">
        <v>65</v>
      </c>
    </row>
    <row r="380" spans="1:60" ht="15.6" thickTop="1" thickBot="1" x14ac:dyDescent="0.35">
      <c r="A380" s="373"/>
      <c r="B380" s="323">
        <f>ROW()</f>
        <v>380</v>
      </c>
      <c r="C380" s="323">
        <f>COUNTIFS(D$6:D380,D380)</f>
        <v>1</v>
      </c>
      <c r="D380" s="71" t="s">
        <v>832</v>
      </c>
      <c r="F380" s="177" t="s">
        <v>64</v>
      </c>
      <c r="G380" s="177" t="s">
        <v>64</v>
      </c>
      <c r="H380" s="177" t="s">
        <v>64</v>
      </c>
      <c r="I380" s="177" t="s">
        <v>64</v>
      </c>
      <c r="J380" s="159" t="s">
        <v>64</v>
      </c>
      <c r="K380" s="160" t="s">
        <v>65</v>
      </c>
      <c r="L380" s="177" t="s">
        <v>64</v>
      </c>
      <c r="M380" s="159" t="s">
        <v>64</v>
      </c>
      <c r="N380" s="160" t="s">
        <v>65</v>
      </c>
      <c r="O380" s="177" t="s">
        <v>64</v>
      </c>
      <c r="P380" s="159" t="s">
        <v>64</v>
      </c>
      <c r="Q380" s="161" t="s">
        <v>64</v>
      </c>
      <c r="R380" s="161" t="s">
        <v>64</v>
      </c>
      <c r="S380" s="159" t="s">
        <v>64</v>
      </c>
      <c r="T380" s="160" t="s">
        <v>65</v>
      </c>
      <c r="U380" s="159" t="s">
        <v>64</v>
      </c>
      <c r="V380" s="160" t="s">
        <v>65</v>
      </c>
      <c r="W380" s="177" t="s">
        <v>64</v>
      </c>
      <c r="X380" s="177" t="s">
        <v>64</v>
      </c>
      <c r="Y380" s="177" t="s">
        <v>64</v>
      </c>
      <c r="Z380" s="177" t="s">
        <v>64</v>
      </c>
      <c r="AA380" s="177" t="s">
        <v>65</v>
      </c>
      <c r="AB380" s="177" t="s">
        <v>65</v>
      </c>
      <c r="AC380" s="177" t="s">
        <v>65</v>
      </c>
      <c r="AD380" s="177" t="s">
        <v>64</v>
      </c>
      <c r="AE380" s="177" t="s">
        <v>64</v>
      </c>
      <c r="AF380" s="177" t="s">
        <v>64</v>
      </c>
      <c r="AG380" s="177" t="s">
        <v>64</v>
      </c>
      <c r="AH380" s="177" t="s">
        <v>64</v>
      </c>
      <c r="AI380" s="177" t="s">
        <v>64</v>
      </c>
      <c r="AJ380" s="177" t="s">
        <v>64</v>
      </c>
      <c r="AK380" s="177" t="s">
        <v>64</v>
      </c>
      <c r="AL380" s="177" t="str">
        <f t="shared" si="192"/>
        <v>Yes</v>
      </c>
      <c r="AM380" s="177" t="s">
        <v>711</v>
      </c>
      <c r="AN380" s="177" t="s">
        <v>64</v>
      </c>
      <c r="AO380" s="177" t="s">
        <v>64</v>
      </c>
      <c r="AP380" s="177" t="str">
        <f t="shared" si="193"/>
        <v>Yes</v>
      </c>
      <c r="AQ380" s="177" t="s">
        <v>64</v>
      </c>
      <c r="AR380" s="177" t="s">
        <v>64</v>
      </c>
      <c r="AS380" s="177" t="s">
        <v>64</v>
      </c>
      <c r="AT380" s="177" t="s">
        <v>64</v>
      </c>
      <c r="AU380" s="177" t="s">
        <v>64</v>
      </c>
      <c r="AV380" s="177" t="s">
        <v>64</v>
      </c>
      <c r="AW380" s="177" t="s">
        <v>64</v>
      </c>
      <c r="AX380" s="159" t="s">
        <v>110</v>
      </c>
      <c r="AY380" s="160" t="s">
        <v>65</v>
      </c>
      <c r="AZ380" s="177" t="s">
        <v>65</v>
      </c>
      <c r="BA380" s="177" t="str">
        <f t="shared" si="194"/>
        <v>Yes</v>
      </c>
      <c r="BB380" s="177" t="str">
        <f t="shared" si="195"/>
        <v>Yes</v>
      </c>
      <c r="BC380" s="159" t="s">
        <v>65</v>
      </c>
      <c r="BD380" s="177" t="s">
        <v>64</v>
      </c>
      <c r="BE380" s="177" t="s">
        <v>64</v>
      </c>
      <c r="BF380" s="177" t="s">
        <v>64</v>
      </c>
      <c r="BG380" s="177" t="s">
        <v>65</v>
      </c>
      <c r="BH380" s="177" t="s">
        <v>65</v>
      </c>
    </row>
    <row r="381" spans="1:60" ht="15.6" thickTop="1" thickBot="1" x14ac:dyDescent="0.35">
      <c r="A381" s="373"/>
      <c r="B381" s="323">
        <f>ROW()</f>
        <v>381</v>
      </c>
      <c r="C381" s="323">
        <f>COUNTIFS(D$6:D381,D381)</f>
        <v>1</v>
      </c>
      <c r="D381" s="71" t="s">
        <v>833</v>
      </c>
      <c r="F381" s="177" t="s">
        <v>64</v>
      </c>
      <c r="G381" s="177" t="s">
        <v>64</v>
      </c>
      <c r="H381" s="177" t="s">
        <v>64</v>
      </c>
      <c r="I381" s="177" t="s">
        <v>64</v>
      </c>
      <c r="J381" s="159" t="s">
        <v>64</v>
      </c>
      <c r="K381" s="160" t="s">
        <v>65</v>
      </c>
      <c r="L381" s="177" t="s">
        <v>64</v>
      </c>
      <c r="M381" s="159" t="s">
        <v>64</v>
      </c>
      <c r="N381" s="160" t="s">
        <v>65</v>
      </c>
      <c r="O381" s="177" t="s">
        <v>64</v>
      </c>
      <c r="P381" s="159" t="s">
        <v>64</v>
      </c>
      <c r="Q381" s="161" t="s">
        <v>64</v>
      </c>
      <c r="R381" s="161" t="s">
        <v>64</v>
      </c>
      <c r="S381" s="159" t="s">
        <v>64</v>
      </c>
      <c r="T381" s="160" t="s">
        <v>65</v>
      </c>
      <c r="U381" s="159" t="s">
        <v>64</v>
      </c>
      <c r="V381" s="160" t="s">
        <v>65</v>
      </c>
      <c r="W381" s="177" t="s">
        <v>64</v>
      </c>
      <c r="X381" s="177" t="s">
        <v>64</v>
      </c>
      <c r="Y381" s="177" t="s">
        <v>64</v>
      </c>
      <c r="Z381" s="177" t="s">
        <v>64</v>
      </c>
      <c r="AA381" s="177" t="s">
        <v>65</v>
      </c>
      <c r="AB381" s="177" t="s">
        <v>65</v>
      </c>
      <c r="AC381" s="177" t="s">
        <v>65</v>
      </c>
      <c r="AD381" s="177" t="s">
        <v>64</v>
      </c>
      <c r="AE381" s="177" t="s">
        <v>64</v>
      </c>
      <c r="AF381" s="177" t="s">
        <v>64</v>
      </c>
      <c r="AG381" s="177" t="s">
        <v>64</v>
      </c>
      <c r="AH381" s="177" t="s">
        <v>64</v>
      </c>
      <c r="AI381" s="177" t="s">
        <v>64</v>
      </c>
      <c r="AJ381" s="177" t="s">
        <v>64</v>
      </c>
      <c r="AK381" s="177" t="s">
        <v>64</v>
      </c>
      <c r="AL381" s="177" t="str">
        <f t="shared" si="192"/>
        <v>Yes</v>
      </c>
      <c r="AM381" s="177" t="s">
        <v>711</v>
      </c>
      <c r="AN381" s="177" t="s">
        <v>64</v>
      </c>
      <c r="AO381" s="177" t="s">
        <v>64</v>
      </c>
      <c r="AP381" s="177" t="str">
        <f t="shared" si="193"/>
        <v>Yes</v>
      </c>
      <c r="AQ381" s="177" t="s">
        <v>64</v>
      </c>
      <c r="AR381" s="177" t="s">
        <v>64</v>
      </c>
      <c r="AS381" s="177" t="s">
        <v>64</v>
      </c>
      <c r="AT381" s="177" t="s">
        <v>64</v>
      </c>
      <c r="AU381" s="177" t="s">
        <v>64</v>
      </c>
      <c r="AV381" s="177" t="s">
        <v>64</v>
      </c>
      <c r="AW381" s="177" t="s">
        <v>64</v>
      </c>
      <c r="AX381" s="159" t="s">
        <v>110</v>
      </c>
      <c r="AY381" s="160" t="s">
        <v>65</v>
      </c>
      <c r="AZ381" s="177" t="s">
        <v>65</v>
      </c>
      <c r="BA381" s="177" t="str">
        <f t="shared" si="194"/>
        <v>Yes</v>
      </c>
      <c r="BB381" s="177" t="str">
        <f t="shared" si="195"/>
        <v>Yes</v>
      </c>
      <c r="BC381" s="159" t="s">
        <v>65</v>
      </c>
      <c r="BD381" s="177" t="s">
        <v>64</v>
      </c>
      <c r="BE381" s="177" t="s">
        <v>64</v>
      </c>
      <c r="BF381" s="177" t="s">
        <v>64</v>
      </c>
      <c r="BG381" s="177" t="s">
        <v>65</v>
      </c>
      <c r="BH381" s="177" t="s">
        <v>65</v>
      </c>
    </row>
    <row r="382" spans="1:60" ht="15.6" thickTop="1" thickBot="1" x14ac:dyDescent="0.35">
      <c r="A382" s="373"/>
      <c r="B382" s="323">
        <f>ROW()</f>
        <v>382</v>
      </c>
      <c r="C382" s="323">
        <f>COUNTIFS(D$6:D382,D382)</f>
        <v>1</v>
      </c>
      <c r="D382" s="72" t="s">
        <v>834</v>
      </c>
      <c r="F382" s="177" t="s">
        <v>64</v>
      </c>
      <c r="G382" s="177" t="s">
        <v>64</v>
      </c>
      <c r="H382" s="177" t="s">
        <v>64</v>
      </c>
      <c r="I382" s="177" t="s">
        <v>64</v>
      </c>
      <c r="J382" s="159" t="s">
        <v>64</v>
      </c>
      <c r="K382" s="160" t="s">
        <v>65</v>
      </c>
      <c r="L382" s="177" t="s">
        <v>64</v>
      </c>
      <c r="M382" s="159" t="s">
        <v>64</v>
      </c>
      <c r="N382" s="160" t="s">
        <v>65</v>
      </c>
      <c r="O382" s="177" t="s">
        <v>64</v>
      </c>
      <c r="P382" s="159" t="s">
        <v>64</v>
      </c>
      <c r="Q382" s="161" t="s">
        <v>64</v>
      </c>
      <c r="R382" s="161" t="s">
        <v>64</v>
      </c>
      <c r="S382" s="159" t="s">
        <v>64</v>
      </c>
      <c r="T382" s="160" t="s">
        <v>65</v>
      </c>
      <c r="U382" s="159" t="s">
        <v>64</v>
      </c>
      <c r="V382" s="160" t="s">
        <v>65</v>
      </c>
      <c r="W382" s="177" t="s">
        <v>64</v>
      </c>
      <c r="X382" s="177" t="s">
        <v>64</v>
      </c>
      <c r="Y382" s="177" t="s">
        <v>64</v>
      </c>
      <c r="Z382" s="177" t="s">
        <v>64</v>
      </c>
      <c r="AA382" s="177" t="s">
        <v>64</v>
      </c>
      <c r="AB382" s="177" t="s">
        <v>65</v>
      </c>
      <c r="AC382" s="177" t="s">
        <v>65</v>
      </c>
      <c r="AD382" s="177" t="s">
        <v>64</v>
      </c>
      <c r="AE382" s="177" t="s">
        <v>64</v>
      </c>
      <c r="AF382" s="177" t="s">
        <v>64</v>
      </c>
      <c r="AG382" s="177" t="s">
        <v>64</v>
      </c>
      <c r="AH382" s="177" t="s">
        <v>64</v>
      </c>
      <c r="AI382" s="177" t="s">
        <v>64</v>
      </c>
      <c r="AJ382" s="177" t="s">
        <v>64</v>
      </c>
      <c r="AK382" s="177" t="s">
        <v>64</v>
      </c>
      <c r="AL382" s="177" t="str">
        <f t="shared" si="192"/>
        <v>Yes</v>
      </c>
      <c r="AM382" s="177" t="s">
        <v>711</v>
      </c>
      <c r="AN382" s="177" t="s">
        <v>64</v>
      </c>
      <c r="AO382" s="177" t="s">
        <v>64</v>
      </c>
      <c r="AP382" s="177" t="str">
        <f t="shared" si="193"/>
        <v>Yes</v>
      </c>
      <c r="AQ382" s="177" t="s">
        <v>64</v>
      </c>
      <c r="AR382" s="177" t="s">
        <v>64</v>
      </c>
      <c r="AS382" s="177" t="s">
        <v>64</v>
      </c>
      <c r="AT382" s="177" t="s">
        <v>64</v>
      </c>
      <c r="AU382" s="177" t="s">
        <v>64</v>
      </c>
      <c r="AV382" s="177" t="s">
        <v>64</v>
      </c>
      <c r="AW382" s="177" t="s">
        <v>64</v>
      </c>
      <c r="AX382" s="159" t="s">
        <v>110</v>
      </c>
      <c r="AY382" s="160" t="s">
        <v>65</v>
      </c>
      <c r="AZ382" s="177" t="s">
        <v>65</v>
      </c>
      <c r="BA382" s="177" t="str">
        <f t="shared" si="194"/>
        <v>Yes</v>
      </c>
      <c r="BB382" s="177" t="str">
        <f t="shared" si="195"/>
        <v>Yes</v>
      </c>
      <c r="BC382" s="159" t="s">
        <v>65</v>
      </c>
      <c r="BD382" s="177" t="s">
        <v>64</v>
      </c>
      <c r="BE382" s="177" t="s">
        <v>64</v>
      </c>
      <c r="BF382" s="177" t="s">
        <v>64</v>
      </c>
      <c r="BG382" s="177" t="s">
        <v>65</v>
      </c>
      <c r="BH382" s="177" t="s">
        <v>64</v>
      </c>
    </row>
    <row r="383" spans="1:60" ht="15.6" thickTop="1" thickBot="1" x14ac:dyDescent="0.35">
      <c r="A383" s="373"/>
      <c r="B383" s="323">
        <f>ROW()</f>
        <v>383</v>
      </c>
      <c r="C383" s="323">
        <f>COUNTIFS(D$6:D383,D383)</f>
        <v>1</v>
      </c>
      <c r="D383" s="72" t="s">
        <v>835</v>
      </c>
      <c r="F383" s="177" t="s">
        <v>64</v>
      </c>
      <c r="G383" s="177" t="s">
        <v>64</v>
      </c>
      <c r="H383" s="177" t="s">
        <v>64</v>
      </c>
      <c r="I383" s="177" t="s">
        <v>64</v>
      </c>
      <c r="J383" s="159" t="s">
        <v>64</v>
      </c>
      <c r="K383" s="160" t="s">
        <v>65</v>
      </c>
      <c r="L383" s="177" t="s">
        <v>64</v>
      </c>
      <c r="M383" s="159" t="s">
        <v>64</v>
      </c>
      <c r="N383" s="160" t="s">
        <v>65</v>
      </c>
      <c r="O383" s="177" t="s">
        <v>64</v>
      </c>
      <c r="P383" s="159" t="s">
        <v>64</v>
      </c>
      <c r="Q383" s="161" t="s">
        <v>64</v>
      </c>
      <c r="R383" s="161" t="s">
        <v>64</v>
      </c>
      <c r="S383" s="159" t="s">
        <v>64</v>
      </c>
      <c r="T383" s="160" t="s">
        <v>65</v>
      </c>
      <c r="U383" s="159" t="s">
        <v>64</v>
      </c>
      <c r="V383" s="160" t="s">
        <v>65</v>
      </c>
      <c r="W383" s="177" t="s">
        <v>64</v>
      </c>
      <c r="X383" s="177" t="s">
        <v>64</v>
      </c>
      <c r="Y383" s="177" t="s">
        <v>64</v>
      </c>
      <c r="Z383" s="177" t="s">
        <v>64</v>
      </c>
      <c r="AA383" s="177" t="s">
        <v>64</v>
      </c>
      <c r="AB383" s="177" t="s">
        <v>65</v>
      </c>
      <c r="AC383" s="177" t="s">
        <v>65</v>
      </c>
      <c r="AD383" s="177" t="s">
        <v>64</v>
      </c>
      <c r="AE383" s="177" t="s">
        <v>64</v>
      </c>
      <c r="AF383" s="177" t="s">
        <v>64</v>
      </c>
      <c r="AG383" s="177" t="s">
        <v>64</v>
      </c>
      <c r="AH383" s="177" t="s">
        <v>64</v>
      </c>
      <c r="AI383" s="177" t="s">
        <v>64</v>
      </c>
      <c r="AJ383" s="177" t="s">
        <v>64</v>
      </c>
      <c r="AK383" s="177" t="s">
        <v>64</v>
      </c>
      <c r="AL383" s="177" t="str">
        <f t="shared" si="192"/>
        <v>Yes</v>
      </c>
      <c r="AM383" s="177" t="s">
        <v>64</v>
      </c>
      <c r="AN383" s="177" t="s">
        <v>64</v>
      </c>
      <c r="AO383" s="177" t="s">
        <v>64</v>
      </c>
      <c r="AP383" s="177" t="str">
        <f t="shared" si="193"/>
        <v>Yes</v>
      </c>
      <c r="AQ383" s="177" t="s">
        <v>64</v>
      </c>
      <c r="AR383" s="177" t="s">
        <v>64</v>
      </c>
      <c r="AS383" s="177" t="s">
        <v>64</v>
      </c>
      <c r="AT383" s="177" t="s">
        <v>65</v>
      </c>
      <c r="AU383" s="177" t="s">
        <v>64</v>
      </c>
      <c r="AV383" s="177" t="s">
        <v>64</v>
      </c>
      <c r="AW383" s="177" t="s">
        <v>64</v>
      </c>
      <c r="AX383" s="159" t="s">
        <v>110</v>
      </c>
      <c r="AY383" s="160" t="s">
        <v>65</v>
      </c>
      <c r="AZ383" s="177" t="s">
        <v>65</v>
      </c>
      <c r="BA383" s="177" t="str">
        <f t="shared" si="194"/>
        <v>Yes</v>
      </c>
      <c r="BB383" s="177" t="str">
        <f t="shared" si="195"/>
        <v>Yes</v>
      </c>
      <c r="BC383" s="159" t="s">
        <v>65</v>
      </c>
      <c r="BD383" s="177" t="s">
        <v>64</v>
      </c>
      <c r="BE383" s="177" t="s">
        <v>64</v>
      </c>
      <c r="BF383" s="177" t="s">
        <v>64</v>
      </c>
      <c r="BG383" s="177" t="s">
        <v>65</v>
      </c>
      <c r="BH383" s="177" t="s">
        <v>65</v>
      </c>
    </row>
    <row r="384" spans="1:60" ht="15.6" thickTop="1" thickBot="1" x14ac:dyDescent="0.35">
      <c r="A384" s="373"/>
      <c r="B384" s="323">
        <f>ROW()</f>
        <v>384</v>
      </c>
      <c r="C384" s="323">
        <f>COUNTIFS(D$6:D384,D384)</f>
        <v>1</v>
      </c>
      <c r="D384" s="72" t="s">
        <v>836</v>
      </c>
      <c r="F384" s="177" t="s">
        <v>64</v>
      </c>
      <c r="G384" s="177" t="s">
        <v>64</v>
      </c>
      <c r="H384" s="177" t="s">
        <v>64</v>
      </c>
      <c r="I384" s="177" t="s">
        <v>64</v>
      </c>
      <c r="J384" s="159" t="s">
        <v>64</v>
      </c>
      <c r="K384" s="160" t="s">
        <v>65</v>
      </c>
      <c r="L384" s="177" t="s">
        <v>64</v>
      </c>
      <c r="M384" s="159" t="s">
        <v>64</v>
      </c>
      <c r="N384" s="160" t="s">
        <v>65</v>
      </c>
      <c r="O384" s="177" t="s">
        <v>64</v>
      </c>
      <c r="P384" s="159" t="s">
        <v>64</v>
      </c>
      <c r="Q384" s="161" t="s">
        <v>64</v>
      </c>
      <c r="R384" s="161" t="s">
        <v>64</v>
      </c>
      <c r="S384" s="159" t="s">
        <v>64</v>
      </c>
      <c r="T384" s="160" t="s">
        <v>65</v>
      </c>
      <c r="U384" s="159" t="s">
        <v>64</v>
      </c>
      <c r="V384" s="160" t="s">
        <v>65</v>
      </c>
      <c r="W384" s="177" t="s">
        <v>64</v>
      </c>
      <c r="X384" s="177" t="s">
        <v>64</v>
      </c>
      <c r="Y384" s="177" t="s">
        <v>64</v>
      </c>
      <c r="Z384" s="177" t="s">
        <v>64</v>
      </c>
      <c r="AA384" s="177" t="s">
        <v>65</v>
      </c>
      <c r="AB384" s="177" t="s">
        <v>65</v>
      </c>
      <c r="AC384" s="177" t="s">
        <v>65</v>
      </c>
      <c r="AD384" s="177" t="s">
        <v>64</v>
      </c>
      <c r="AE384" s="177" t="s">
        <v>64</v>
      </c>
      <c r="AF384" s="177" t="s">
        <v>64</v>
      </c>
      <c r="AG384" s="177" t="s">
        <v>64</v>
      </c>
      <c r="AH384" s="177" t="s">
        <v>64</v>
      </c>
      <c r="AI384" s="177" t="s">
        <v>64</v>
      </c>
      <c r="AJ384" s="177" t="s">
        <v>64</v>
      </c>
      <c r="AK384" s="177" t="s">
        <v>64</v>
      </c>
      <c r="AL384" s="177" t="str">
        <f t="shared" si="192"/>
        <v>Yes</v>
      </c>
      <c r="AM384" s="177" t="s">
        <v>64</v>
      </c>
      <c r="AN384" s="177" t="s">
        <v>64</v>
      </c>
      <c r="AO384" s="177" t="s">
        <v>64</v>
      </c>
      <c r="AP384" s="177" t="str">
        <f t="shared" si="193"/>
        <v>Yes</v>
      </c>
      <c r="AQ384" s="177" t="s">
        <v>64</v>
      </c>
      <c r="AR384" s="177" t="s">
        <v>64</v>
      </c>
      <c r="AS384" s="177" t="s">
        <v>64</v>
      </c>
      <c r="AT384" s="177" t="s">
        <v>65</v>
      </c>
      <c r="AU384" s="177" t="s">
        <v>64</v>
      </c>
      <c r="AV384" s="177" t="s">
        <v>64</v>
      </c>
      <c r="AW384" s="177" t="s">
        <v>64</v>
      </c>
      <c r="AX384" s="159" t="s">
        <v>110</v>
      </c>
      <c r="AY384" s="160" t="s">
        <v>65</v>
      </c>
      <c r="AZ384" s="177" t="s">
        <v>65</v>
      </c>
      <c r="BA384" s="177" t="str">
        <f t="shared" si="194"/>
        <v>Yes</v>
      </c>
      <c r="BB384" s="177" t="str">
        <f t="shared" si="195"/>
        <v>Yes</v>
      </c>
      <c r="BC384" s="159" t="s">
        <v>65</v>
      </c>
      <c r="BD384" s="177" t="s">
        <v>64</v>
      </c>
      <c r="BE384" s="177" t="s">
        <v>64</v>
      </c>
      <c r="BF384" s="177" t="s">
        <v>64</v>
      </c>
      <c r="BG384" s="177" t="s">
        <v>65</v>
      </c>
      <c r="BH384" s="177" t="s">
        <v>65</v>
      </c>
    </row>
    <row r="385" spans="1:60" ht="15.6" thickTop="1" thickBot="1" x14ac:dyDescent="0.35">
      <c r="A385" s="373"/>
      <c r="B385" s="323">
        <f>ROW()</f>
        <v>385</v>
      </c>
      <c r="C385" s="323">
        <f>COUNTIFS(D$6:D385,D385)</f>
        <v>1</v>
      </c>
      <c r="D385" s="72" t="s">
        <v>837</v>
      </c>
      <c r="F385" s="177" t="s">
        <v>64</v>
      </c>
      <c r="G385" s="177" t="s">
        <v>64</v>
      </c>
      <c r="H385" s="177" t="s">
        <v>64</v>
      </c>
      <c r="I385" s="177" t="s">
        <v>64</v>
      </c>
      <c r="J385" s="159" t="s">
        <v>64</v>
      </c>
      <c r="K385" s="160" t="s">
        <v>65</v>
      </c>
      <c r="L385" s="177" t="s">
        <v>64</v>
      </c>
      <c r="M385" s="159" t="s">
        <v>64</v>
      </c>
      <c r="N385" s="160" t="s">
        <v>65</v>
      </c>
      <c r="O385" s="177" t="s">
        <v>64</v>
      </c>
      <c r="P385" s="159" t="s">
        <v>64</v>
      </c>
      <c r="Q385" s="161" t="s">
        <v>64</v>
      </c>
      <c r="R385" s="161" t="s">
        <v>64</v>
      </c>
      <c r="S385" s="159" t="s">
        <v>64</v>
      </c>
      <c r="T385" s="160" t="s">
        <v>65</v>
      </c>
      <c r="U385" s="159" t="s">
        <v>64</v>
      </c>
      <c r="V385" s="160" t="s">
        <v>65</v>
      </c>
      <c r="W385" s="177" t="s">
        <v>64</v>
      </c>
      <c r="X385" s="177" t="s">
        <v>64</v>
      </c>
      <c r="Y385" s="177" t="s">
        <v>64</v>
      </c>
      <c r="Z385" s="177" t="s">
        <v>64</v>
      </c>
      <c r="AA385" s="177" t="s">
        <v>65</v>
      </c>
      <c r="AB385" s="177" t="s">
        <v>65</v>
      </c>
      <c r="AC385" s="177" t="s">
        <v>65</v>
      </c>
      <c r="AD385" s="177" t="s">
        <v>64</v>
      </c>
      <c r="AE385" s="177" t="s">
        <v>64</v>
      </c>
      <c r="AF385" s="177" t="s">
        <v>64</v>
      </c>
      <c r="AG385" s="177" t="s">
        <v>64</v>
      </c>
      <c r="AH385" s="177" t="s">
        <v>64</v>
      </c>
      <c r="AI385" s="177" t="s">
        <v>65</v>
      </c>
      <c r="AJ385" s="177" t="s">
        <v>65</v>
      </c>
      <c r="AK385" s="177" t="s">
        <v>64</v>
      </c>
      <c r="AL385" s="177" t="str">
        <f t="shared" si="192"/>
        <v>Yes</v>
      </c>
      <c r="AM385" s="177" t="s">
        <v>64</v>
      </c>
      <c r="AN385" s="177" t="s">
        <v>64</v>
      </c>
      <c r="AO385" s="177" t="s">
        <v>64</v>
      </c>
      <c r="AP385" s="177" t="str">
        <f t="shared" si="193"/>
        <v>No</v>
      </c>
      <c r="AQ385" s="177" t="s">
        <v>64</v>
      </c>
      <c r="AR385" s="177" t="s">
        <v>64</v>
      </c>
      <c r="AS385" s="177" t="s">
        <v>64</v>
      </c>
      <c r="AT385" s="177" t="s">
        <v>65</v>
      </c>
      <c r="AU385" s="177" t="s">
        <v>64</v>
      </c>
      <c r="AV385" s="177" t="s">
        <v>64</v>
      </c>
      <c r="AW385" s="177" t="s">
        <v>64</v>
      </c>
      <c r="AX385" s="159" t="s">
        <v>110</v>
      </c>
      <c r="AY385" s="160" t="s">
        <v>65</v>
      </c>
      <c r="AZ385" s="177" t="s">
        <v>65</v>
      </c>
      <c r="BA385" s="177" t="str">
        <f t="shared" si="194"/>
        <v>Yes</v>
      </c>
      <c r="BB385" s="177" t="str">
        <f t="shared" si="195"/>
        <v>Yes</v>
      </c>
      <c r="BC385" s="159" t="s">
        <v>65</v>
      </c>
      <c r="BD385" s="177" t="s">
        <v>64</v>
      </c>
      <c r="BE385" s="177" t="s">
        <v>64</v>
      </c>
      <c r="BF385" s="177" t="s">
        <v>64</v>
      </c>
      <c r="BG385" s="177" t="s">
        <v>65</v>
      </c>
      <c r="BH385" s="177" t="s">
        <v>65</v>
      </c>
    </row>
    <row r="386" spans="1:60" ht="15.6" thickTop="1" thickBot="1" x14ac:dyDescent="0.35">
      <c r="A386" s="373"/>
      <c r="B386" s="323">
        <f>ROW()</f>
        <v>386</v>
      </c>
      <c r="C386" s="323">
        <f>COUNTIFS(D$6:D386,D386)</f>
        <v>1</v>
      </c>
      <c r="D386" s="72" t="s">
        <v>838</v>
      </c>
      <c r="F386" s="177" t="s">
        <v>64</v>
      </c>
      <c r="G386" s="177" t="s">
        <v>64</v>
      </c>
      <c r="H386" s="177" t="s">
        <v>64</v>
      </c>
      <c r="I386" s="177" t="s">
        <v>64</v>
      </c>
      <c r="J386" s="159" t="s">
        <v>64</v>
      </c>
      <c r="K386" s="160" t="s">
        <v>65</v>
      </c>
      <c r="L386" s="177" t="s">
        <v>64</v>
      </c>
      <c r="M386" s="159" t="s">
        <v>64</v>
      </c>
      <c r="N386" s="160" t="s">
        <v>65</v>
      </c>
      <c r="O386" s="177" t="s">
        <v>64</v>
      </c>
      <c r="P386" s="159" t="s">
        <v>64</v>
      </c>
      <c r="Q386" s="161" t="s">
        <v>64</v>
      </c>
      <c r="R386" s="161" t="s">
        <v>64</v>
      </c>
      <c r="S386" s="159" t="s">
        <v>64</v>
      </c>
      <c r="T386" s="160" t="s">
        <v>65</v>
      </c>
      <c r="U386" s="159" t="s">
        <v>64</v>
      </c>
      <c r="V386" s="160" t="s">
        <v>65</v>
      </c>
      <c r="W386" s="177" t="s">
        <v>64</v>
      </c>
      <c r="X386" s="177" t="s">
        <v>64</v>
      </c>
      <c r="Y386" s="177" t="s">
        <v>64</v>
      </c>
      <c r="Z386" s="177" t="s">
        <v>64</v>
      </c>
      <c r="AA386" s="177" t="s">
        <v>64</v>
      </c>
      <c r="AB386" s="177" t="s">
        <v>65</v>
      </c>
      <c r="AC386" s="177" t="s">
        <v>65</v>
      </c>
      <c r="AD386" s="177" t="s">
        <v>64</v>
      </c>
      <c r="AE386" s="177" t="s">
        <v>64</v>
      </c>
      <c r="AF386" s="177" t="s">
        <v>64</v>
      </c>
      <c r="AG386" s="177" t="s">
        <v>64</v>
      </c>
      <c r="AH386" s="177" t="s">
        <v>64</v>
      </c>
      <c r="AI386" s="177" t="s">
        <v>64</v>
      </c>
      <c r="AJ386" s="177" t="s">
        <v>64</v>
      </c>
      <c r="AK386" s="177" t="s">
        <v>64</v>
      </c>
      <c r="AL386" s="177" t="str">
        <f t="shared" si="192"/>
        <v>Yes</v>
      </c>
      <c r="AM386" s="177" t="s">
        <v>711</v>
      </c>
      <c r="AN386" s="177" t="s">
        <v>64</v>
      </c>
      <c r="AO386" s="177" t="s">
        <v>64</v>
      </c>
      <c r="AP386" s="177" t="str">
        <f t="shared" si="193"/>
        <v>Yes</v>
      </c>
      <c r="AQ386" s="177" t="s">
        <v>64</v>
      </c>
      <c r="AR386" s="177" t="s">
        <v>64</v>
      </c>
      <c r="AS386" s="177" t="s">
        <v>64</v>
      </c>
      <c r="AT386" s="177" t="s">
        <v>64</v>
      </c>
      <c r="AU386" s="177" t="s">
        <v>64</v>
      </c>
      <c r="AV386" s="177" t="s">
        <v>64</v>
      </c>
      <c r="AW386" s="177" t="s">
        <v>64</v>
      </c>
      <c r="AX386" s="159" t="s">
        <v>110</v>
      </c>
      <c r="AY386" s="160" t="s">
        <v>65</v>
      </c>
      <c r="AZ386" s="177" t="s">
        <v>65</v>
      </c>
      <c r="BA386" s="177" t="str">
        <f t="shared" si="194"/>
        <v>Yes</v>
      </c>
      <c r="BB386" s="177" t="str">
        <f t="shared" si="195"/>
        <v>Yes</v>
      </c>
      <c r="BC386" s="159" t="s">
        <v>65</v>
      </c>
      <c r="BD386" s="177" t="s">
        <v>64</v>
      </c>
      <c r="BE386" s="177" t="s">
        <v>64</v>
      </c>
      <c r="BF386" s="177" t="s">
        <v>64</v>
      </c>
      <c r="BG386" s="177" t="s">
        <v>65</v>
      </c>
      <c r="BH386" s="177" t="s">
        <v>64</v>
      </c>
    </row>
    <row r="387" spans="1:60" ht="15.6" thickTop="1" thickBot="1" x14ac:dyDescent="0.35">
      <c r="A387" s="373"/>
      <c r="B387" s="323">
        <f>ROW()</f>
        <v>387</v>
      </c>
      <c r="C387" s="323">
        <f>COUNTIFS(D$6:D387,D387)</f>
        <v>1</v>
      </c>
      <c r="D387" s="72" t="s">
        <v>839</v>
      </c>
      <c r="F387" s="177" t="s">
        <v>64</v>
      </c>
      <c r="G387" s="177" t="s">
        <v>64</v>
      </c>
      <c r="H387" s="177" t="s">
        <v>64</v>
      </c>
      <c r="I387" s="177" t="s">
        <v>64</v>
      </c>
      <c r="J387" s="159" t="s">
        <v>64</v>
      </c>
      <c r="K387" s="160" t="s">
        <v>65</v>
      </c>
      <c r="L387" s="177" t="s">
        <v>64</v>
      </c>
      <c r="M387" s="159" t="s">
        <v>64</v>
      </c>
      <c r="N387" s="160" t="s">
        <v>65</v>
      </c>
      <c r="O387" s="177" t="s">
        <v>64</v>
      </c>
      <c r="P387" s="159" t="s">
        <v>64</v>
      </c>
      <c r="Q387" s="161" t="s">
        <v>64</v>
      </c>
      <c r="R387" s="161" t="s">
        <v>64</v>
      </c>
      <c r="S387" s="159" t="s">
        <v>64</v>
      </c>
      <c r="T387" s="160" t="s">
        <v>65</v>
      </c>
      <c r="U387" s="159" t="s">
        <v>64</v>
      </c>
      <c r="V387" s="160" t="s">
        <v>65</v>
      </c>
      <c r="W387" s="177" t="s">
        <v>64</v>
      </c>
      <c r="X387" s="177" t="s">
        <v>64</v>
      </c>
      <c r="Y387" s="177" t="s">
        <v>64</v>
      </c>
      <c r="Z387" s="177" t="s">
        <v>64</v>
      </c>
      <c r="AA387" s="177" t="s">
        <v>64</v>
      </c>
      <c r="AB387" s="177" t="s">
        <v>65</v>
      </c>
      <c r="AC387" s="177" t="s">
        <v>65</v>
      </c>
      <c r="AD387" s="177" t="s">
        <v>64</v>
      </c>
      <c r="AE387" s="177" t="s">
        <v>64</v>
      </c>
      <c r="AF387" s="177" t="s">
        <v>64</v>
      </c>
      <c r="AG387" s="177" t="s">
        <v>64</v>
      </c>
      <c r="AH387" s="177" t="s">
        <v>64</v>
      </c>
      <c r="AI387" s="177" t="s">
        <v>64</v>
      </c>
      <c r="AJ387" s="177" t="s">
        <v>64</v>
      </c>
      <c r="AK387" s="177" t="s">
        <v>64</v>
      </c>
      <c r="AL387" s="177" t="str">
        <f t="shared" si="192"/>
        <v>Yes</v>
      </c>
      <c r="AM387" s="177" t="s">
        <v>711</v>
      </c>
      <c r="AN387" s="177" t="s">
        <v>64</v>
      </c>
      <c r="AO387" s="177" t="s">
        <v>64</v>
      </c>
      <c r="AP387" s="177" t="str">
        <f t="shared" si="193"/>
        <v>Yes</v>
      </c>
      <c r="AQ387" s="177" t="s">
        <v>64</v>
      </c>
      <c r="AR387" s="177" t="s">
        <v>64</v>
      </c>
      <c r="AS387" s="177" t="s">
        <v>64</v>
      </c>
      <c r="AT387" s="177" t="s">
        <v>64</v>
      </c>
      <c r="AU387" s="177" t="s">
        <v>64</v>
      </c>
      <c r="AV387" s="177" t="s">
        <v>64</v>
      </c>
      <c r="AW387" s="177" t="s">
        <v>64</v>
      </c>
      <c r="AX387" s="159" t="s">
        <v>110</v>
      </c>
      <c r="AY387" s="160" t="s">
        <v>65</v>
      </c>
      <c r="AZ387" s="177" t="s">
        <v>65</v>
      </c>
      <c r="BA387" s="177" t="str">
        <f t="shared" si="194"/>
        <v>Yes</v>
      </c>
      <c r="BB387" s="177" t="str">
        <f t="shared" si="195"/>
        <v>Yes</v>
      </c>
      <c r="BC387" s="159" t="s">
        <v>65</v>
      </c>
      <c r="BD387" s="177" t="s">
        <v>64</v>
      </c>
      <c r="BE387" s="177" t="s">
        <v>64</v>
      </c>
      <c r="BF387" s="177" t="s">
        <v>64</v>
      </c>
      <c r="BG387" s="177" t="s">
        <v>65</v>
      </c>
      <c r="BH387" s="177" t="s">
        <v>64</v>
      </c>
    </row>
    <row r="388" spans="1:60" ht="15.6" thickTop="1" thickBot="1" x14ac:dyDescent="0.35">
      <c r="A388" s="373"/>
      <c r="B388" s="323">
        <f>ROW()</f>
        <v>388</v>
      </c>
      <c r="C388" s="323">
        <f>COUNTIFS(D$6:D388,D388)</f>
        <v>1</v>
      </c>
      <c r="D388" s="72" t="s">
        <v>840</v>
      </c>
      <c r="F388" s="177" t="s">
        <v>64</v>
      </c>
      <c r="G388" s="177" t="s">
        <v>64</v>
      </c>
      <c r="H388" s="177" t="s">
        <v>64</v>
      </c>
      <c r="I388" s="177" t="s">
        <v>64</v>
      </c>
      <c r="J388" s="159" t="s">
        <v>64</v>
      </c>
      <c r="K388" s="160" t="s">
        <v>65</v>
      </c>
      <c r="L388" s="177" t="s">
        <v>64</v>
      </c>
      <c r="M388" s="159" t="s">
        <v>64</v>
      </c>
      <c r="N388" s="160" t="s">
        <v>65</v>
      </c>
      <c r="O388" s="177" t="s">
        <v>64</v>
      </c>
      <c r="P388" s="159" t="s">
        <v>64</v>
      </c>
      <c r="Q388" s="161" t="s">
        <v>64</v>
      </c>
      <c r="R388" s="161" t="s">
        <v>64</v>
      </c>
      <c r="S388" s="159" t="s">
        <v>64</v>
      </c>
      <c r="T388" s="160" t="s">
        <v>65</v>
      </c>
      <c r="U388" s="159" t="s">
        <v>64</v>
      </c>
      <c r="V388" s="160" t="s">
        <v>65</v>
      </c>
      <c r="W388" s="177" t="s">
        <v>64</v>
      </c>
      <c r="X388" s="177" t="s">
        <v>64</v>
      </c>
      <c r="Y388" s="177" t="s">
        <v>64</v>
      </c>
      <c r="Z388" s="177" t="s">
        <v>64</v>
      </c>
      <c r="AA388" s="177" t="s">
        <v>64</v>
      </c>
      <c r="AB388" s="177" t="s">
        <v>65</v>
      </c>
      <c r="AC388" s="177" t="s">
        <v>65</v>
      </c>
      <c r="AD388" s="177" t="s">
        <v>64</v>
      </c>
      <c r="AE388" s="177" t="s">
        <v>64</v>
      </c>
      <c r="AF388" s="177" t="s">
        <v>64</v>
      </c>
      <c r="AG388" s="177" t="s">
        <v>64</v>
      </c>
      <c r="AH388" s="177" t="s">
        <v>64</v>
      </c>
      <c r="AI388" s="177" t="s">
        <v>64</v>
      </c>
      <c r="AJ388" s="177" t="s">
        <v>64</v>
      </c>
      <c r="AK388" s="177" t="s">
        <v>64</v>
      </c>
      <c r="AL388" s="177" t="str">
        <f t="shared" si="192"/>
        <v>Yes</v>
      </c>
      <c r="AM388" s="177" t="s">
        <v>64</v>
      </c>
      <c r="AN388" s="177" t="s">
        <v>64</v>
      </c>
      <c r="AO388" s="177" t="s">
        <v>64</v>
      </c>
      <c r="AP388" s="177" t="str">
        <f t="shared" si="193"/>
        <v>Yes</v>
      </c>
      <c r="AQ388" s="177" t="s">
        <v>64</v>
      </c>
      <c r="AR388" s="177" t="s">
        <v>64</v>
      </c>
      <c r="AS388" s="177" t="s">
        <v>64</v>
      </c>
      <c r="AT388" s="177" t="s">
        <v>64</v>
      </c>
      <c r="AU388" s="177" t="s">
        <v>64</v>
      </c>
      <c r="AV388" s="177" t="s">
        <v>64</v>
      </c>
      <c r="AW388" s="177" t="s">
        <v>64</v>
      </c>
      <c r="AX388" s="159" t="s">
        <v>110</v>
      </c>
      <c r="AY388" s="160" t="s">
        <v>65</v>
      </c>
      <c r="AZ388" s="177" t="s">
        <v>65</v>
      </c>
      <c r="BA388" s="177" t="str">
        <f t="shared" si="194"/>
        <v>Yes</v>
      </c>
      <c r="BB388" s="177" t="str">
        <f t="shared" si="195"/>
        <v>Yes</v>
      </c>
      <c r="BC388" s="159" t="s">
        <v>65</v>
      </c>
      <c r="BD388" s="177" t="s">
        <v>64</v>
      </c>
      <c r="BE388" s="177" t="s">
        <v>64</v>
      </c>
      <c r="BF388" s="177" t="s">
        <v>64</v>
      </c>
      <c r="BG388" s="177" t="s">
        <v>65</v>
      </c>
      <c r="BH388" s="177" t="s">
        <v>64</v>
      </c>
    </row>
    <row r="389" spans="1:60" ht="15.6" thickTop="1" thickBot="1" x14ac:dyDescent="0.35">
      <c r="A389" s="373"/>
      <c r="B389" s="323">
        <f>ROW()</f>
        <v>389</v>
      </c>
      <c r="C389" s="323">
        <f>COUNTIFS(D$6:D389,D389)</f>
        <v>1</v>
      </c>
      <c r="D389" s="72" t="s">
        <v>841</v>
      </c>
      <c r="F389" s="177" t="s">
        <v>64</v>
      </c>
      <c r="G389" s="177" t="s">
        <v>64</v>
      </c>
      <c r="H389" s="177" t="s">
        <v>64</v>
      </c>
      <c r="I389" s="177" t="s">
        <v>64</v>
      </c>
      <c r="J389" s="159" t="s">
        <v>64</v>
      </c>
      <c r="K389" s="160" t="s">
        <v>65</v>
      </c>
      <c r="L389" s="177" t="s">
        <v>64</v>
      </c>
      <c r="M389" s="159" t="s">
        <v>64</v>
      </c>
      <c r="N389" s="160" t="s">
        <v>65</v>
      </c>
      <c r="O389" s="177" t="s">
        <v>64</v>
      </c>
      <c r="P389" s="159" t="s">
        <v>64</v>
      </c>
      <c r="Q389" s="161" t="s">
        <v>64</v>
      </c>
      <c r="R389" s="161" t="s">
        <v>64</v>
      </c>
      <c r="S389" s="159" t="s">
        <v>64</v>
      </c>
      <c r="T389" s="160" t="s">
        <v>65</v>
      </c>
      <c r="U389" s="159" t="s">
        <v>64</v>
      </c>
      <c r="V389" s="160" t="s">
        <v>65</v>
      </c>
      <c r="W389" s="177" t="s">
        <v>64</v>
      </c>
      <c r="X389" s="177" t="s">
        <v>64</v>
      </c>
      <c r="Y389" s="177" t="s">
        <v>64</v>
      </c>
      <c r="Z389" s="177" t="s">
        <v>64</v>
      </c>
      <c r="AA389" s="177" t="s">
        <v>65</v>
      </c>
      <c r="AB389" s="177" t="s">
        <v>65</v>
      </c>
      <c r="AC389" s="177" t="s">
        <v>65</v>
      </c>
      <c r="AD389" s="177" t="s">
        <v>64</v>
      </c>
      <c r="AE389" s="177" t="s">
        <v>64</v>
      </c>
      <c r="AF389" s="177" t="s">
        <v>64</v>
      </c>
      <c r="AG389" s="177" t="s">
        <v>65</v>
      </c>
      <c r="AH389" s="177" t="s">
        <v>65</v>
      </c>
      <c r="AI389" s="177" t="s">
        <v>65</v>
      </c>
      <c r="AJ389" s="177" t="s">
        <v>65</v>
      </c>
      <c r="AK389" s="177" t="s">
        <v>64</v>
      </c>
      <c r="AL389" s="177" t="str">
        <f t="shared" si="192"/>
        <v>Yes</v>
      </c>
      <c r="AM389" s="177" t="s">
        <v>711</v>
      </c>
      <c r="AN389" s="177" t="s">
        <v>64</v>
      </c>
      <c r="AO389" s="177" t="s">
        <v>65</v>
      </c>
      <c r="AP389" s="177" t="str">
        <f t="shared" si="193"/>
        <v>No</v>
      </c>
      <c r="AQ389" s="177" t="s">
        <v>64</v>
      </c>
      <c r="AR389" s="177" t="s">
        <v>64</v>
      </c>
      <c r="AS389" s="177" t="s">
        <v>64</v>
      </c>
      <c r="AT389" s="177" t="s">
        <v>64</v>
      </c>
      <c r="AU389" s="177" t="s">
        <v>64</v>
      </c>
      <c r="AV389" s="177" t="s">
        <v>64</v>
      </c>
      <c r="AW389" s="177" t="s">
        <v>64</v>
      </c>
      <c r="AX389" s="159" t="s">
        <v>110</v>
      </c>
      <c r="AY389" s="160" t="s">
        <v>65</v>
      </c>
      <c r="AZ389" s="177" t="s">
        <v>65</v>
      </c>
      <c r="BA389" s="177" t="str">
        <f t="shared" si="194"/>
        <v>Yes</v>
      </c>
      <c r="BB389" s="177" t="str">
        <f t="shared" si="195"/>
        <v>Yes</v>
      </c>
      <c r="BC389" s="159" t="s">
        <v>65</v>
      </c>
      <c r="BD389" s="177" t="s">
        <v>64</v>
      </c>
      <c r="BE389" s="177" t="s">
        <v>64</v>
      </c>
      <c r="BF389" s="177" t="s">
        <v>64</v>
      </c>
      <c r="BG389" s="177" t="s">
        <v>65</v>
      </c>
      <c r="BH389" s="177" t="s">
        <v>64</v>
      </c>
    </row>
    <row r="390" spans="1:60" ht="15.6" thickTop="1" thickBot="1" x14ac:dyDescent="0.35">
      <c r="A390" s="373"/>
      <c r="B390" s="323">
        <f>ROW()</f>
        <v>390</v>
      </c>
      <c r="C390" s="323">
        <f>COUNTIFS(D$6:D390,D390)</f>
        <v>1</v>
      </c>
      <c r="D390" s="49" t="s">
        <v>842</v>
      </c>
      <c r="F390" s="177" t="s">
        <v>64</v>
      </c>
      <c r="G390" s="177" t="s">
        <v>64</v>
      </c>
      <c r="H390" s="177" t="s">
        <v>64</v>
      </c>
      <c r="I390" s="177" t="s">
        <v>64</v>
      </c>
      <c r="J390" s="159" t="s">
        <v>64</v>
      </c>
      <c r="K390" s="160" t="s">
        <v>65</v>
      </c>
      <c r="L390" s="177" t="s">
        <v>64</v>
      </c>
      <c r="M390" s="159" t="s">
        <v>64</v>
      </c>
      <c r="N390" s="160" t="s">
        <v>65</v>
      </c>
      <c r="O390" s="177" t="s">
        <v>64</v>
      </c>
      <c r="P390" s="159" t="s">
        <v>64</v>
      </c>
      <c r="Q390" s="161" t="s">
        <v>64</v>
      </c>
      <c r="R390" s="161" t="s">
        <v>64</v>
      </c>
      <c r="S390" s="159" t="s">
        <v>64</v>
      </c>
      <c r="T390" s="160" t="s">
        <v>65</v>
      </c>
      <c r="U390" s="159" t="s">
        <v>64</v>
      </c>
      <c r="V390" s="160" t="s">
        <v>65</v>
      </c>
      <c r="W390" s="177" t="s">
        <v>64</v>
      </c>
      <c r="X390" s="177" t="s">
        <v>64</v>
      </c>
      <c r="Y390" s="177" t="s">
        <v>64</v>
      </c>
      <c r="Z390" s="177" t="s">
        <v>64</v>
      </c>
      <c r="AA390" s="177" t="s">
        <v>64</v>
      </c>
      <c r="AB390" s="177" t="s">
        <v>65</v>
      </c>
      <c r="AC390" s="177" t="s">
        <v>65</v>
      </c>
      <c r="AD390" s="177" t="s">
        <v>64</v>
      </c>
      <c r="AE390" s="177" t="s">
        <v>64</v>
      </c>
      <c r="AF390" s="177" t="s">
        <v>64</v>
      </c>
      <c r="AG390" s="177" t="s">
        <v>64</v>
      </c>
      <c r="AH390" s="177" t="s">
        <v>64</v>
      </c>
      <c r="AI390" s="177" t="s">
        <v>64</v>
      </c>
      <c r="AJ390" s="177" t="s">
        <v>64</v>
      </c>
      <c r="AK390" s="177" t="s">
        <v>64</v>
      </c>
      <c r="AL390" s="177" t="str">
        <f t="shared" si="192"/>
        <v>Yes</v>
      </c>
      <c r="AM390" s="177" t="s">
        <v>64</v>
      </c>
      <c r="AN390" s="177" t="s">
        <v>64</v>
      </c>
      <c r="AO390" s="177" t="s">
        <v>64</v>
      </c>
      <c r="AP390" s="177" t="str">
        <f t="shared" si="193"/>
        <v>Yes</v>
      </c>
      <c r="AQ390" s="177" t="s">
        <v>64</v>
      </c>
      <c r="AR390" s="177" t="s">
        <v>64</v>
      </c>
      <c r="AS390" s="177" t="s">
        <v>64</v>
      </c>
      <c r="AT390" s="177" t="s">
        <v>64</v>
      </c>
      <c r="AU390" s="177" t="s">
        <v>64</v>
      </c>
      <c r="AV390" s="177" t="s">
        <v>64</v>
      </c>
      <c r="AW390" s="177" t="s">
        <v>64</v>
      </c>
      <c r="AX390" s="159" t="s">
        <v>110</v>
      </c>
      <c r="AY390" s="160" t="s">
        <v>65</v>
      </c>
      <c r="AZ390" s="177" t="s">
        <v>65</v>
      </c>
      <c r="BA390" s="177" t="str">
        <f t="shared" si="194"/>
        <v>Yes</v>
      </c>
      <c r="BB390" s="177" t="str">
        <f t="shared" si="195"/>
        <v>Yes</v>
      </c>
      <c r="BC390" s="159" t="s">
        <v>65</v>
      </c>
      <c r="BD390" s="177" t="s">
        <v>64</v>
      </c>
      <c r="BE390" s="177" t="s">
        <v>64</v>
      </c>
      <c r="BF390" s="177" t="s">
        <v>64</v>
      </c>
      <c r="BG390" s="177" t="s">
        <v>65</v>
      </c>
      <c r="BH390" s="177" t="s">
        <v>64</v>
      </c>
    </row>
    <row r="391" spans="1:60" ht="15.6" thickTop="1" thickBot="1" x14ac:dyDescent="0.35">
      <c r="A391" s="373"/>
      <c r="B391" s="323">
        <f>ROW()</f>
        <v>391</v>
      </c>
      <c r="C391" s="323">
        <f>COUNTIFS(D$6:D391,D391)</f>
        <v>1</v>
      </c>
      <c r="D391" s="49" t="s">
        <v>843</v>
      </c>
      <c r="F391" s="177" t="s">
        <v>64</v>
      </c>
      <c r="G391" s="177" t="s">
        <v>64</v>
      </c>
      <c r="H391" s="177" t="s">
        <v>64</v>
      </c>
      <c r="I391" s="177" t="s">
        <v>64</v>
      </c>
      <c r="J391" s="159" t="s">
        <v>64</v>
      </c>
      <c r="K391" s="160" t="s">
        <v>65</v>
      </c>
      <c r="L391" s="177" t="s">
        <v>64</v>
      </c>
      <c r="M391" s="159" t="s">
        <v>64</v>
      </c>
      <c r="N391" s="160" t="s">
        <v>65</v>
      </c>
      <c r="O391" s="177" t="s">
        <v>64</v>
      </c>
      <c r="P391" s="159" t="s">
        <v>64</v>
      </c>
      <c r="Q391" s="161" t="s">
        <v>64</v>
      </c>
      <c r="R391" s="161" t="s">
        <v>64</v>
      </c>
      <c r="S391" s="159" t="s">
        <v>64</v>
      </c>
      <c r="T391" s="160" t="s">
        <v>65</v>
      </c>
      <c r="U391" s="159" t="s">
        <v>64</v>
      </c>
      <c r="V391" s="160" t="s">
        <v>65</v>
      </c>
      <c r="W391" s="177" t="s">
        <v>64</v>
      </c>
      <c r="X391" s="177" t="s">
        <v>64</v>
      </c>
      <c r="Y391" s="177" t="s">
        <v>64</v>
      </c>
      <c r="Z391" s="177" t="s">
        <v>64</v>
      </c>
      <c r="AA391" s="177" t="s">
        <v>64</v>
      </c>
      <c r="AB391" s="177" t="s">
        <v>65</v>
      </c>
      <c r="AC391" s="177" t="s">
        <v>65</v>
      </c>
      <c r="AD391" s="177" t="s">
        <v>64</v>
      </c>
      <c r="AE391" s="177" t="s">
        <v>64</v>
      </c>
      <c r="AF391" s="177" t="s">
        <v>64</v>
      </c>
      <c r="AG391" s="177" t="s">
        <v>64</v>
      </c>
      <c r="AH391" s="177" t="s">
        <v>64</v>
      </c>
      <c r="AI391" s="177" t="s">
        <v>64</v>
      </c>
      <c r="AJ391" s="177" t="s">
        <v>64</v>
      </c>
      <c r="AK391" s="177" t="s">
        <v>64</v>
      </c>
      <c r="AL391" s="177" t="str">
        <f t="shared" si="192"/>
        <v>Yes</v>
      </c>
      <c r="AM391" s="177" t="s">
        <v>64</v>
      </c>
      <c r="AN391" s="177" t="s">
        <v>64</v>
      </c>
      <c r="AO391" s="177" t="s">
        <v>64</v>
      </c>
      <c r="AP391" s="177" t="str">
        <f t="shared" si="193"/>
        <v>Yes</v>
      </c>
      <c r="AQ391" s="177" t="s">
        <v>64</v>
      </c>
      <c r="AR391" s="177" t="s">
        <v>64</v>
      </c>
      <c r="AS391" s="177" t="s">
        <v>64</v>
      </c>
      <c r="AT391" s="177" t="s">
        <v>64</v>
      </c>
      <c r="AU391" s="177" t="s">
        <v>64</v>
      </c>
      <c r="AV391" s="177" t="s">
        <v>64</v>
      </c>
      <c r="AW391" s="177" t="s">
        <v>64</v>
      </c>
      <c r="AX391" s="159" t="s">
        <v>110</v>
      </c>
      <c r="AY391" s="160" t="s">
        <v>65</v>
      </c>
      <c r="AZ391" s="177" t="s">
        <v>65</v>
      </c>
      <c r="BA391" s="177" t="str">
        <f t="shared" si="194"/>
        <v>Yes</v>
      </c>
      <c r="BB391" s="177" t="str">
        <f t="shared" si="195"/>
        <v>Yes</v>
      </c>
      <c r="BC391" s="159" t="s">
        <v>65</v>
      </c>
      <c r="BD391" s="177" t="s">
        <v>64</v>
      </c>
      <c r="BE391" s="177" t="s">
        <v>64</v>
      </c>
      <c r="BF391" s="177" t="s">
        <v>64</v>
      </c>
      <c r="BG391" s="177" t="s">
        <v>65</v>
      </c>
      <c r="BH391" s="177" t="s">
        <v>64</v>
      </c>
    </row>
    <row r="392" spans="1:60" ht="15" thickTop="1" x14ac:dyDescent="0.3">
      <c r="A392" s="373"/>
      <c r="B392" s="323">
        <f>ROW()</f>
        <v>392</v>
      </c>
      <c r="C392" s="323">
        <f>COUNTIFS(D$6:D392,D392)</f>
        <v>34</v>
      </c>
      <c r="D392" s="12" t="s">
        <v>667</v>
      </c>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c r="BC392" s="167"/>
      <c r="BD392" s="167"/>
      <c r="BE392" s="167"/>
      <c r="BF392" s="167"/>
      <c r="BG392" s="167"/>
      <c r="BH392" s="167"/>
    </row>
    <row r="393" spans="1:60" ht="15" thickBot="1" x14ac:dyDescent="0.35">
      <c r="A393" s="373"/>
      <c r="B393" s="323">
        <f>ROW()</f>
        <v>393</v>
      </c>
      <c r="C393" s="323">
        <f>COUNTIFS(D$6:D393,D393)</f>
        <v>1</v>
      </c>
      <c r="D393" s="58" t="s">
        <v>844</v>
      </c>
      <c r="F393" s="167"/>
      <c r="G393" s="167"/>
      <c r="H393" s="167"/>
      <c r="I393" s="167"/>
      <c r="J393" s="167"/>
      <c r="K393" s="167"/>
      <c r="L393" s="167"/>
      <c r="M393" s="167"/>
      <c r="N393" s="167"/>
      <c r="O393" s="167"/>
      <c r="P393" s="167"/>
      <c r="Q393" s="167"/>
      <c r="R393" s="167"/>
      <c r="S393" s="167"/>
      <c r="T393" s="167"/>
      <c r="U393" s="167"/>
      <c r="V393" s="167"/>
      <c r="W393" s="167"/>
      <c r="X393" s="167"/>
      <c r="Y393" s="167"/>
      <c r="Z393" s="167"/>
      <c r="AA393" s="167"/>
      <c r="AB393" s="167"/>
      <c r="AC393" s="167"/>
      <c r="AD393" s="167"/>
      <c r="AE393" s="167"/>
      <c r="AF393" s="167"/>
      <c r="AG393" s="167"/>
      <c r="AH393" s="167"/>
      <c r="AI393" s="167"/>
      <c r="AJ393" s="167"/>
      <c r="AK393" s="167"/>
      <c r="AL393" s="167"/>
      <c r="AM393" s="167"/>
      <c r="AN393" s="167"/>
      <c r="AO393" s="167"/>
      <c r="AP393" s="167"/>
      <c r="AQ393" s="167"/>
      <c r="AR393" s="167"/>
      <c r="AS393" s="167"/>
      <c r="AT393" s="167"/>
      <c r="AU393" s="167"/>
      <c r="AV393" s="167"/>
      <c r="AW393" s="167"/>
      <c r="AX393" s="167"/>
      <c r="AY393" s="167"/>
      <c r="AZ393" s="167"/>
      <c r="BA393" s="167"/>
      <c r="BB393" s="167"/>
      <c r="BC393" s="167"/>
      <c r="BD393" s="167"/>
      <c r="BE393" s="167"/>
      <c r="BF393" s="167"/>
      <c r="BG393" s="167"/>
      <c r="BH393" s="167"/>
    </row>
    <row r="394" spans="1:60" ht="15.6" thickTop="1" thickBot="1" x14ac:dyDescent="0.35">
      <c r="A394" s="373"/>
      <c r="B394" s="323">
        <f>ROW()</f>
        <v>394</v>
      </c>
      <c r="C394" s="323">
        <f>COUNTIFS(D$6:D394,D394)</f>
        <v>1</v>
      </c>
      <c r="D394" s="47" t="str">
        <f>IF(api_version=2,"Local Financial elements","")</f>
        <v>Local Financial elements</v>
      </c>
      <c r="F394" s="177" t="str">
        <f>IF(api_version=2,"Yes","No")</f>
        <v>Yes</v>
      </c>
      <c r="G394" s="177" t="str">
        <f>IF(api_version=2,"Yes","No")</f>
        <v>Yes</v>
      </c>
      <c r="H394" s="207" t="s">
        <v>65</v>
      </c>
      <c r="I394" s="207" t="str">
        <f>IF(api_version=2,"Yes","No")</f>
        <v>Yes</v>
      </c>
      <c r="J394" s="196" t="str">
        <f>IF(api_version=2,"Yes","No")</f>
        <v>Yes</v>
      </c>
      <c r="K394" s="160" t="s">
        <v>65</v>
      </c>
      <c r="L394" s="177" t="str">
        <f>IF(api_version=2,"Yes","No")</f>
        <v>Yes</v>
      </c>
      <c r="M394" s="159" t="str">
        <f>IF(api_version=2,"Yes","No")</f>
        <v>Yes</v>
      </c>
      <c r="N394" s="160" t="s">
        <v>65</v>
      </c>
      <c r="O394" s="207" t="s">
        <v>64</v>
      </c>
      <c r="P394" s="196" t="str">
        <f>IF(api_version=2,"Yes","No")</f>
        <v>Yes</v>
      </c>
      <c r="Q394" s="165" t="str">
        <f>IF(api_version=2,"Yes","No")</f>
        <v>Yes</v>
      </c>
      <c r="R394" s="165" t="str">
        <f>IF(api_version=2,"Yes","No")</f>
        <v>Yes</v>
      </c>
      <c r="S394" s="159" t="s">
        <v>65</v>
      </c>
      <c r="T394" s="197" t="s">
        <v>65</v>
      </c>
      <c r="U394" s="159" t="str">
        <f>IF(api_version=2,"Yes","No")</f>
        <v>Yes</v>
      </c>
      <c r="V394" s="197" t="s">
        <v>65</v>
      </c>
      <c r="W394" s="207" t="s">
        <v>65</v>
      </c>
      <c r="X394" s="207" t="s">
        <v>65</v>
      </c>
      <c r="Y394" s="207" t="s">
        <v>65</v>
      </c>
      <c r="Z394" s="207" t="s">
        <v>65</v>
      </c>
      <c r="AA394" s="177" t="s">
        <v>65</v>
      </c>
      <c r="AB394" s="207" t="s">
        <v>65</v>
      </c>
      <c r="AC394" s="207" t="s">
        <v>65</v>
      </c>
      <c r="AD394" s="207" t="s">
        <v>64</v>
      </c>
      <c r="AE394" s="207" t="s">
        <v>65</v>
      </c>
      <c r="AF394" s="207" t="s">
        <v>64</v>
      </c>
      <c r="AG394" s="177" t="str">
        <f>IF(api_version=2,"Yes","No")</f>
        <v>Yes</v>
      </c>
      <c r="AH394" s="207" t="str">
        <f>IF(api_version=2,"No","No")</f>
        <v>No</v>
      </c>
      <c r="AI394" s="207" t="str">
        <f>IF(api_version=2,"No","No")</f>
        <v>No</v>
      </c>
      <c r="AJ394" s="207" t="str">
        <f>IF(api_version=2,"No","No")</f>
        <v>No</v>
      </c>
      <c r="AK394" s="207" t="str">
        <f>IF(api_version=2,"No","No")</f>
        <v>No</v>
      </c>
      <c r="AL394" s="177" t="str">
        <f>IF(api_version=2,"No","No")</f>
        <v>No</v>
      </c>
      <c r="AM394" s="177" t="str">
        <f>IF(api_version=2,"Yes","No")</f>
        <v>Yes</v>
      </c>
      <c r="AN394" s="177" t="str">
        <f>IF(api_version=2,"Yes","No")</f>
        <v>Yes</v>
      </c>
      <c r="AO394" s="207" t="s">
        <v>64</v>
      </c>
      <c r="AP394" s="207" t="str">
        <f>IF(api_version=2,"No","No")</f>
        <v>No</v>
      </c>
      <c r="AQ394" s="207" t="s">
        <v>65</v>
      </c>
      <c r="AR394" s="207" t="s">
        <v>66</v>
      </c>
      <c r="AS394" s="207" t="s">
        <v>65</v>
      </c>
      <c r="AT394" s="207" t="s">
        <v>65</v>
      </c>
      <c r="AU394" s="207" t="str">
        <f>IF(api_version=2,"No","No")</f>
        <v>No</v>
      </c>
      <c r="AV394" s="207" t="str">
        <f>IF(api_version=2,"No","No")</f>
        <v>No</v>
      </c>
      <c r="AW394" s="177" t="str">
        <f>IF(api_version=2,"Yes","No")</f>
        <v>Yes</v>
      </c>
      <c r="AX394" s="196" t="s">
        <v>110</v>
      </c>
      <c r="AY394" s="197" t="s">
        <v>65</v>
      </c>
      <c r="AZ394" s="207" t="s">
        <v>65</v>
      </c>
      <c r="BA394" s="177" t="str">
        <f>AW394</f>
        <v>Yes</v>
      </c>
      <c r="BB394" s="177" t="str">
        <f>AW394</f>
        <v>Yes</v>
      </c>
      <c r="BC394" s="196" t="s">
        <v>65</v>
      </c>
      <c r="BD394" s="207" t="s">
        <v>64</v>
      </c>
      <c r="BE394" s="177" t="str">
        <f>IF(api_version=2,"Yes","No")</f>
        <v>Yes</v>
      </c>
      <c r="BF394" s="177" t="str">
        <f>IF(api_version=2,"Yes","No")</f>
        <v>Yes</v>
      </c>
      <c r="BG394" s="207" t="s">
        <v>65</v>
      </c>
      <c r="BH394" s="207" t="s">
        <v>65</v>
      </c>
    </row>
    <row r="395" spans="1:60" ht="15" thickTop="1" x14ac:dyDescent="0.3">
      <c r="A395" s="223"/>
      <c r="B395" s="323">
        <f>ROW()</f>
        <v>395</v>
      </c>
      <c r="C395" s="323">
        <f>COUNTIFS(D$6:D395,D395)</f>
        <v>35</v>
      </c>
      <c r="D395" s="12" t="s">
        <v>667</v>
      </c>
      <c r="F395" s="167"/>
      <c r="G395" s="167"/>
      <c r="H395" s="167"/>
      <c r="I395" s="167"/>
      <c r="J395" s="167"/>
      <c r="K395" s="167"/>
      <c r="L395" s="167"/>
      <c r="M395" s="167"/>
      <c r="N395" s="167"/>
      <c r="O395" s="167"/>
      <c r="P395" s="167"/>
      <c r="Q395" s="167"/>
      <c r="R395" s="167"/>
      <c r="S395" s="167"/>
      <c r="T395" s="167"/>
      <c r="U395" s="167"/>
      <c r="V395" s="167"/>
      <c r="W395" s="167"/>
      <c r="X395" s="167"/>
      <c r="Y395" s="167"/>
      <c r="Z395" s="167"/>
      <c r="AA395" s="167"/>
      <c r="AB395" s="167"/>
      <c r="AC395" s="167"/>
      <c r="AD395" s="167"/>
      <c r="AE395" s="167"/>
      <c r="AF395" s="167"/>
      <c r="AG395" s="167"/>
      <c r="AH395" s="167"/>
      <c r="AI395" s="167"/>
      <c r="AJ395" s="167"/>
      <c r="AK395" s="167"/>
      <c r="AL395" s="167"/>
      <c r="AM395" s="167"/>
      <c r="AN395" s="167"/>
      <c r="AO395" s="167"/>
      <c r="AP395" s="167"/>
      <c r="AQ395" s="167"/>
      <c r="AR395" s="167"/>
      <c r="AS395" s="167"/>
      <c r="AT395" s="167"/>
      <c r="AU395" s="167"/>
      <c r="AV395" s="167"/>
      <c r="AW395" s="167"/>
      <c r="AX395" s="167"/>
      <c r="AY395" s="167"/>
      <c r="AZ395" s="167"/>
      <c r="BA395" s="167"/>
      <c r="BB395" s="167"/>
      <c r="BC395" s="167"/>
      <c r="BD395" s="167"/>
      <c r="BE395" s="167"/>
      <c r="BF395" s="167"/>
      <c r="BG395" s="167"/>
      <c r="BH395" s="167"/>
    </row>
    <row r="396" spans="1:60" ht="14.4" hidden="1" x14ac:dyDescent="0.3">
      <c r="A396" s="223"/>
      <c r="B396" s="323">
        <f>ROW()</f>
        <v>396</v>
      </c>
      <c r="C396" s="323">
        <f>COUNTIFS(D$6:D396,D396)</f>
        <v>1</v>
      </c>
      <c r="D396" s="25" t="s">
        <v>845</v>
      </c>
      <c r="F396" s="167" t="s">
        <v>65</v>
      </c>
      <c r="G396" s="167" t="s">
        <v>64</v>
      </c>
      <c r="H396" s="167"/>
      <c r="I396" s="167"/>
      <c r="J396" s="167"/>
      <c r="K396" s="167"/>
      <c r="L396" s="167"/>
      <c r="M396" s="167"/>
      <c r="N396" s="167"/>
      <c r="O396" s="167"/>
      <c r="P396" s="167"/>
      <c r="Q396" s="167"/>
      <c r="R396" s="167"/>
      <c r="S396" s="167"/>
      <c r="T396" s="167"/>
      <c r="U396" s="167"/>
      <c r="V396" s="167"/>
      <c r="W396" s="167"/>
      <c r="X396" s="167"/>
      <c r="Y396" s="167"/>
      <c r="Z396" s="167"/>
      <c r="AA396" s="167"/>
      <c r="AB396" s="167"/>
      <c r="AC396" s="167"/>
      <c r="AD396" s="167"/>
      <c r="AE396" s="167"/>
      <c r="AF396" s="167"/>
      <c r="AG396" s="167"/>
      <c r="AH396" s="167"/>
      <c r="AI396" s="167"/>
      <c r="AJ396" s="167"/>
      <c r="AK396" s="167"/>
      <c r="AL396" s="167"/>
      <c r="AM396" s="167"/>
      <c r="AN396" s="167"/>
      <c r="AO396" s="167"/>
      <c r="AP396" s="167"/>
      <c r="AQ396" s="167"/>
      <c r="AR396" s="167"/>
      <c r="AS396" s="167"/>
      <c r="AT396" s="167"/>
      <c r="AU396" s="167"/>
      <c r="AV396" s="167"/>
      <c r="AW396" s="167"/>
      <c r="AX396" s="167"/>
      <c r="AY396" s="167"/>
      <c r="AZ396" s="167"/>
      <c r="BA396" s="167"/>
      <c r="BB396" s="167"/>
      <c r="BC396" s="167"/>
      <c r="BD396" s="167"/>
      <c r="BE396" s="167"/>
      <c r="BF396" s="167"/>
      <c r="BG396" s="167"/>
      <c r="BH396" s="167"/>
    </row>
    <row r="397" spans="1:60" ht="14.4" hidden="1" x14ac:dyDescent="0.3">
      <c r="A397" s="223"/>
      <c r="B397" s="323">
        <f>ROW()</f>
        <v>397</v>
      </c>
      <c r="C397" s="323">
        <f>COUNTIFS(D$6:D397,D397)</f>
        <v>0</v>
      </c>
      <c r="D397" s="25"/>
      <c r="F397" s="167"/>
      <c r="G397" s="167"/>
      <c r="H397" s="167"/>
      <c r="I397" s="167"/>
      <c r="J397" s="167"/>
      <c r="K397" s="167"/>
      <c r="L397" s="167"/>
      <c r="M397" s="167"/>
      <c r="N397" s="167"/>
      <c r="O397" s="167"/>
      <c r="P397" s="167"/>
      <c r="Q397" s="167"/>
      <c r="R397" s="167"/>
      <c r="S397" s="167"/>
      <c r="T397" s="167"/>
      <c r="U397" s="167"/>
      <c r="V397" s="167"/>
      <c r="W397" s="167"/>
      <c r="X397" s="167"/>
      <c r="Y397" s="167"/>
      <c r="Z397" s="167"/>
      <c r="AA397" s="167"/>
      <c r="AB397" s="167"/>
      <c r="AC397" s="167"/>
      <c r="AD397" s="167"/>
      <c r="AE397" s="167"/>
      <c r="AF397" s="167"/>
      <c r="AG397" s="167"/>
      <c r="AH397" s="167"/>
      <c r="AI397" s="167"/>
      <c r="AJ397" s="167"/>
      <c r="AK397" s="167"/>
      <c r="AL397" s="167"/>
      <c r="AM397" s="167"/>
      <c r="AN397" s="167"/>
      <c r="AO397" s="167"/>
      <c r="AP397" s="167"/>
      <c r="AQ397" s="167"/>
      <c r="AR397" s="167"/>
      <c r="AS397" s="167"/>
      <c r="AT397" s="167"/>
      <c r="AU397" s="167"/>
      <c r="AV397" s="167"/>
      <c r="AW397" s="167"/>
      <c r="AX397" s="167"/>
      <c r="AY397" s="167"/>
      <c r="AZ397" s="167"/>
      <c r="BA397" s="167"/>
      <c r="BB397" s="167"/>
      <c r="BC397" s="167"/>
      <c r="BD397" s="167"/>
      <c r="BE397" s="167"/>
      <c r="BF397" s="167"/>
      <c r="BG397" s="167"/>
      <c r="BH397" s="167"/>
    </row>
    <row r="398" spans="1:60" x14ac:dyDescent="0.3">
      <c r="A398" s="223"/>
      <c r="B398" s="323">
        <f>ROW()</f>
        <v>398</v>
      </c>
      <c r="C398" s="323">
        <f>COUNTIFS(D$6:D398,D398)</f>
        <v>1</v>
      </c>
      <c r="D398" s="51" t="s">
        <v>12</v>
      </c>
      <c r="F398" s="207" t="s">
        <v>64</v>
      </c>
      <c r="G398" s="207" t="s">
        <v>64</v>
      </c>
      <c r="H398" s="207" t="s">
        <v>64</v>
      </c>
      <c r="I398" s="207" t="s">
        <v>64</v>
      </c>
      <c r="J398" s="196" t="s">
        <v>64</v>
      </c>
      <c r="K398" s="197" t="s">
        <v>64</v>
      </c>
      <c r="L398" s="207" t="s">
        <v>64</v>
      </c>
      <c r="M398" s="196" t="s">
        <v>64</v>
      </c>
      <c r="N398" s="197" t="s">
        <v>64</v>
      </c>
      <c r="O398" s="207" t="s">
        <v>64</v>
      </c>
      <c r="P398" s="196" t="s">
        <v>64</v>
      </c>
      <c r="Q398" s="165" t="s">
        <v>64</v>
      </c>
      <c r="R398" s="165" t="s">
        <v>64</v>
      </c>
      <c r="S398" s="196" t="s">
        <v>64</v>
      </c>
      <c r="T398" s="197" t="s">
        <v>64</v>
      </c>
      <c r="U398" s="196" t="s">
        <v>64</v>
      </c>
      <c r="V398" s="197" t="s">
        <v>64</v>
      </c>
      <c r="W398" s="207" t="s">
        <v>64</v>
      </c>
      <c r="X398" s="207" t="s">
        <v>64</v>
      </c>
      <c r="Y398" s="207" t="s">
        <v>64</v>
      </c>
      <c r="Z398" s="207" t="s">
        <v>64</v>
      </c>
      <c r="AA398" s="197" t="s">
        <v>65</v>
      </c>
      <c r="AB398" s="207" t="s">
        <v>64</v>
      </c>
      <c r="AC398" s="207" t="s">
        <v>64</v>
      </c>
      <c r="AD398" s="207" t="s">
        <v>64</v>
      </c>
      <c r="AE398" s="207" t="s">
        <v>64</v>
      </c>
      <c r="AF398" s="207" t="s">
        <v>65</v>
      </c>
      <c r="AG398" s="207" t="s">
        <v>64</v>
      </c>
      <c r="AH398" s="207" t="s">
        <v>64</v>
      </c>
      <c r="AI398" s="207" t="s">
        <v>64</v>
      </c>
      <c r="AJ398" s="207" t="s">
        <v>64</v>
      </c>
      <c r="AK398" s="207" t="s">
        <v>64</v>
      </c>
      <c r="AL398" s="197" t="s">
        <v>65</v>
      </c>
      <c r="AM398" s="207" t="s">
        <v>64</v>
      </c>
      <c r="AN398" s="207" t="s">
        <v>64</v>
      </c>
      <c r="AO398" s="207" t="s">
        <v>64</v>
      </c>
      <c r="AP398" s="197" t="s">
        <v>65</v>
      </c>
      <c r="AQ398" s="197" t="s">
        <v>65</v>
      </c>
      <c r="AR398" s="197" t="s">
        <v>64</v>
      </c>
      <c r="AS398" s="207" t="s">
        <v>64</v>
      </c>
      <c r="AT398" s="207" t="s">
        <v>64</v>
      </c>
      <c r="AU398" s="197" t="s">
        <v>65</v>
      </c>
      <c r="AV398" s="207" t="s">
        <v>64</v>
      </c>
      <c r="AW398" s="207" t="s">
        <v>64</v>
      </c>
      <c r="AX398" s="196" t="s">
        <v>64</v>
      </c>
      <c r="AY398" s="197" t="s">
        <v>64</v>
      </c>
      <c r="AZ398" s="207" t="s">
        <v>64</v>
      </c>
      <c r="BA398" s="207" t="s">
        <v>64</v>
      </c>
      <c r="BB398" s="207" t="s">
        <v>64</v>
      </c>
      <c r="BC398" s="207" t="s">
        <v>65</v>
      </c>
      <c r="BD398" s="197" t="s">
        <v>65</v>
      </c>
      <c r="BE398" s="197" t="s">
        <v>65</v>
      </c>
      <c r="BF398" s="197" t="s">
        <v>65</v>
      </c>
      <c r="BG398" s="207" t="s">
        <v>64</v>
      </c>
      <c r="BH398" s="207" t="s">
        <v>65</v>
      </c>
    </row>
    <row r="399" spans="1:60" ht="14.4" x14ac:dyDescent="0.3">
      <c r="A399" s="223"/>
      <c r="B399" s="323">
        <f>ROW()</f>
        <v>399</v>
      </c>
      <c r="C399" s="323">
        <f>COUNTIFS(D$6:D399,D399)</f>
        <v>1</v>
      </c>
      <c r="D399" s="195" t="s">
        <v>846</v>
      </c>
      <c r="F399" s="207" t="s">
        <v>64</v>
      </c>
      <c r="G399" s="207" t="s">
        <v>64</v>
      </c>
      <c r="H399" s="207" t="s">
        <v>64</v>
      </c>
      <c r="I399" s="207" t="s">
        <v>64</v>
      </c>
      <c r="J399" s="196" t="s">
        <v>64</v>
      </c>
      <c r="K399" s="197" t="s">
        <v>64</v>
      </c>
      <c r="L399" s="207" t="s">
        <v>64</v>
      </c>
      <c r="M399" s="196" t="s">
        <v>64</v>
      </c>
      <c r="N399" s="197" t="s">
        <v>64</v>
      </c>
      <c r="O399" s="207" t="s">
        <v>64</v>
      </c>
      <c r="P399" s="196" t="s">
        <v>64</v>
      </c>
      <c r="Q399" s="165" t="s">
        <v>64</v>
      </c>
      <c r="R399" s="165" t="s">
        <v>64</v>
      </c>
      <c r="S399" s="196" t="s">
        <v>64</v>
      </c>
      <c r="T399" s="197" t="s">
        <v>64</v>
      </c>
      <c r="U399" s="196" t="s">
        <v>64</v>
      </c>
      <c r="V399" s="197" t="s">
        <v>64</v>
      </c>
      <c r="W399" s="207" t="s">
        <v>64</v>
      </c>
      <c r="X399" s="207" t="s">
        <v>64</v>
      </c>
      <c r="Y399" s="207" t="s">
        <v>64</v>
      </c>
      <c r="Z399" s="207" t="s">
        <v>64</v>
      </c>
      <c r="AA399" s="197" t="s">
        <v>65</v>
      </c>
      <c r="AB399" s="197" t="s">
        <v>65</v>
      </c>
      <c r="AC399" s="197" t="s">
        <v>65</v>
      </c>
      <c r="AD399" s="207" t="s">
        <v>64</v>
      </c>
      <c r="AE399" s="207" t="s">
        <v>64</v>
      </c>
      <c r="AF399" s="207" t="s">
        <v>65</v>
      </c>
      <c r="AG399" s="197" t="s">
        <v>65</v>
      </c>
      <c r="AH399" s="207" t="s">
        <v>64</v>
      </c>
      <c r="AI399" s="207" t="s">
        <v>64</v>
      </c>
      <c r="AJ399" s="207" t="s">
        <v>64</v>
      </c>
      <c r="AK399" s="207" t="s">
        <v>64</v>
      </c>
      <c r="AL399" s="197" t="s">
        <v>65</v>
      </c>
      <c r="AM399" s="207" t="s">
        <v>64</v>
      </c>
      <c r="AN399" s="207" t="s">
        <v>64</v>
      </c>
      <c r="AO399" s="207" t="s">
        <v>64</v>
      </c>
      <c r="AP399" s="197" t="s">
        <v>65</v>
      </c>
      <c r="AQ399" s="197" t="s">
        <v>65</v>
      </c>
      <c r="AR399" s="197" t="s">
        <v>64</v>
      </c>
      <c r="AS399" s="207" t="s">
        <v>64</v>
      </c>
      <c r="AT399" s="197" t="s">
        <v>65</v>
      </c>
      <c r="AU399" s="197" t="s">
        <v>65</v>
      </c>
      <c r="AV399" s="207" t="s">
        <v>64</v>
      </c>
      <c r="AW399" s="207" t="s">
        <v>64</v>
      </c>
      <c r="AX399" s="196" t="s">
        <v>64</v>
      </c>
      <c r="AY399" s="197" t="s">
        <v>64</v>
      </c>
      <c r="AZ399" s="207" t="s">
        <v>65</v>
      </c>
      <c r="BA399" s="207" t="s">
        <v>64</v>
      </c>
      <c r="BB399" s="207" t="s">
        <v>64</v>
      </c>
      <c r="BC399" s="207" t="s">
        <v>65</v>
      </c>
      <c r="BD399" s="197" t="s">
        <v>65</v>
      </c>
      <c r="BE399" s="197" t="s">
        <v>65</v>
      </c>
      <c r="BF399" s="197" t="s">
        <v>65</v>
      </c>
      <c r="BG399" s="207" t="s">
        <v>64</v>
      </c>
      <c r="BH399" s="207" t="s">
        <v>65</v>
      </c>
    </row>
    <row r="400" spans="1:60" ht="14.4" x14ac:dyDescent="0.3">
      <c r="A400" s="223"/>
      <c r="B400" s="323">
        <f>ROW()</f>
        <v>400</v>
      </c>
      <c r="C400" s="323">
        <f>COUNTIFS(D$6:D400,D400)</f>
        <v>1</v>
      </c>
      <c r="D400" s="195" t="s">
        <v>847</v>
      </c>
      <c r="F400" s="207" t="s">
        <v>64</v>
      </c>
      <c r="G400" s="207" t="s">
        <v>64</v>
      </c>
      <c r="H400" s="207" t="s">
        <v>64</v>
      </c>
      <c r="I400" s="207" t="s">
        <v>65</v>
      </c>
      <c r="J400" s="196" t="s">
        <v>64</v>
      </c>
      <c r="K400" s="197" t="s">
        <v>64</v>
      </c>
      <c r="L400" s="207" t="s">
        <v>64</v>
      </c>
      <c r="M400" s="196" t="s">
        <v>64</v>
      </c>
      <c r="N400" s="197" t="s">
        <v>64</v>
      </c>
      <c r="O400" s="207" t="s">
        <v>64</v>
      </c>
      <c r="P400" s="196" t="s">
        <v>64</v>
      </c>
      <c r="Q400" s="165" t="s">
        <v>64</v>
      </c>
      <c r="R400" s="165" t="s">
        <v>64</v>
      </c>
      <c r="S400" s="196" t="s">
        <v>64</v>
      </c>
      <c r="T400" s="197" t="s">
        <v>65</v>
      </c>
      <c r="U400" s="196" t="s">
        <v>64</v>
      </c>
      <c r="V400" s="197" t="s">
        <v>64</v>
      </c>
      <c r="W400" s="206" t="s">
        <v>669</v>
      </c>
      <c r="X400" s="207" t="s">
        <v>65</v>
      </c>
      <c r="Y400" s="207" t="s">
        <v>65</v>
      </c>
      <c r="Z400" s="207" t="s">
        <v>65</v>
      </c>
      <c r="AA400" s="207" t="s">
        <v>65</v>
      </c>
      <c r="AB400" s="207" t="s">
        <v>65</v>
      </c>
      <c r="AC400" s="207" t="s">
        <v>65</v>
      </c>
      <c r="AD400" s="206" t="s">
        <v>669</v>
      </c>
      <c r="AE400" s="207" t="s">
        <v>65</v>
      </c>
      <c r="AF400" s="206" t="s">
        <v>66</v>
      </c>
      <c r="AG400" s="207" t="s">
        <v>65</v>
      </c>
      <c r="AH400" s="207" t="s">
        <v>65</v>
      </c>
      <c r="AI400" s="206" t="s">
        <v>669</v>
      </c>
      <c r="AJ400" s="206" t="s">
        <v>669</v>
      </c>
      <c r="AK400" s="207" t="s">
        <v>65</v>
      </c>
      <c r="AL400" s="207" t="s">
        <v>65</v>
      </c>
      <c r="AM400" s="207" t="s">
        <v>65</v>
      </c>
      <c r="AN400" s="207" t="s">
        <v>64</v>
      </c>
      <c r="AO400" s="207" t="s">
        <v>65</v>
      </c>
      <c r="AP400" s="207" t="s">
        <v>65</v>
      </c>
      <c r="AQ400" s="207" t="s">
        <v>65</v>
      </c>
      <c r="AR400" s="207" t="s">
        <v>65</v>
      </c>
      <c r="AS400" s="207" t="s">
        <v>65</v>
      </c>
      <c r="AT400" s="207" t="s">
        <v>65</v>
      </c>
      <c r="AU400" s="207" t="s">
        <v>65</v>
      </c>
      <c r="AV400" s="207" t="s">
        <v>65</v>
      </c>
      <c r="AW400" s="207" t="s">
        <v>65</v>
      </c>
      <c r="AX400" s="196" t="s">
        <v>65</v>
      </c>
      <c r="AY400" s="197" t="s">
        <v>65</v>
      </c>
      <c r="AZ400" s="207" t="s">
        <v>65</v>
      </c>
      <c r="BA400" s="207" t="s">
        <v>65</v>
      </c>
      <c r="BB400" s="206" t="s">
        <v>669</v>
      </c>
      <c r="BC400" s="207" t="s">
        <v>65</v>
      </c>
      <c r="BD400" s="206" t="s">
        <v>669</v>
      </c>
      <c r="BE400" s="207" t="s">
        <v>65</v>
      </c>
      <c r="BF400" s="207" t="s">
        <v>65</v>
      </c>
      <c r="BG400" s="207" t="s">
        <v>65</v>
      </c>
      <c r="BH400" s="207" t="s">
        <v>65</v>
      </c>
    </row>
    <row r="401" spans="1:60" ht="14.4" x14ac:dyDescent="0.3">
      <c r="A401" s="223"/>
      <c r="B401" s="323">
        <f>ROW()</f>
        <v>401</v>
      </c>
      <c r="C401" s="323">
        <f>COUNTIFS(D$6:D401,D401)</f>
        <v>1</v>
      </c>
      <c r="D401" s="195" t="s">
        <v>848</v>
      </c>
      <c r="F401" s="206" t="s">
        <v>670</v>
      </c>
      <c r="G401" s="177" t="s">
        <v>65</v>
      </c>
      <c r="H401" s="177" t="s">
        <v>65</v>
      </c>
      <c r="I401" s="206" t="str">
        <f>IF(api_version=2,"Yes*","No")</f>
        <v>Yes*</v>
      </c>
      <c r="J401" s="159" t="s">
        <v>64</v>
      </c>
      <c r="K401" s="160" t="s">
        <v>65</v>
      </c>
      <c r="L401" s="177" t="s">
        <v>65</v>
      </c>
      <c r="M401" s="159" t="s">
        <v>65</v>
      </c>
      <c r="N401" s="160" t="s">
        <v>65</v>
      </c>
      <c r="O401" s="177" t="s">
        <v>64</v>
      </c>
      <c r="P401" s="159" t="s">
        <v>65</v>
      </c>
      <c r="Q401" s="161" t="s">
        <v>65</v>
      </c>
      <c r="R401" s="161" t="s">
        <v>65</v>
      </c>
      <c r="S401" s="196" t="s">
        <v>65</v>
      </c>
      <c r="T401" s="197" t="s">
        <v>65</v>
      </c>
      <c r="U401" s="166" t="s">
        <v>669</v>
      </c>
      <c r="V401" s="160" t="s">
        <v>65</v>
      </c>
      <c r="W401" s="177" t="s">
        <v>65</v>
      </c>
      <c r="X401" s="197" t="s">
        <v>65</v>
      </c>
      <c r="Y401" s="197" t="s">
        <v>65</v>
      </c>
      <c r="Z401" s="197" t="s">
        <v>65</v>
      </c>
      <c r="AA401" s="197" t="s">
        <v>65</v>
      </c>
      <c r="AB401" s="197" t="s">
        <v>65</v>
      </c>
      <c r="AC401" s="197" t="s">
        <v>65</v>
      </c>
      <c r="AD401" s="197" t="s">
        <v>65</v>
      </c>
      <c r="AE401" s="197" t="s">
        <v>65</v>
      </c>
      <c r="AF401" s="197" t="s">
        <v>65</v>
      </c>
      <c r="AG401" s="197" t="s">
        <v>65</v>
      </c>
      <c r="AH401" s="197" t="s">
        <v>65</v>
      </c>
      <c r="AI401" s="197" t="s">
        <v>65</v>
      </c>
      <c r="AJ401" s="197" t="s">
        <v>65</v>
      </c>
      <c r="AK401" s="197" t="s">
        <v>65</v>
      </c>
      <c r="AL401" s="197" t="s">
        <v>65</v>
      </c>
      <c r="AM401" s="197" t="s">
        <v>65</v>
      </c>
      <c r="AN401" s="197" t="s">
        <v>65</v>
      </c>
      <c r="AO401" s="177" t="s">
        <v>65</v>
      </c>
      <c r="AP401" s="197" t="s">
        <v>65</v>
      </c>
      <c r="AQ401" s="197" t="s">
        <v>65</v>
      </c>
      <c r="AR401" s="197" t="s">
        <v>65</v>
      </c>
      <c r="AS401" s="197" t="s">
        <v>65</v>
      </c>
      <c r="AT401" s="197" t="s">
        <v>65</v>
      </c>
      <c r="AU401" s="197" t="s">
        <v>65</v>
      </c>
      <c r="AV401" s="197" t="s">
        <v>65</v>
      </c>
      <c r="AW401" s="197" t="s">
        <v>65</v>
      </c>
      <c r="AX401" s="196" t="s">
        <v>65</v>
      </c>
      <c r="AY401" s="197" t="s">
        <v>65</v>
      </c>
      <c r="AZ401" s="197" t="s">
        <v>65</v>
      </c>
      <c r="BA401" s="197" t="s">
        <v>65</v>
      </c>
      <c r="BB401" s="197" t="s">
        <v>65</v>
      </c>
      <c r="BC401" s="197" t="s">
        <v>65</v>
      </c>
      <c r="BD401" s="197" t="s">
        <v>65</v>
      </c>
      <c r="BE401" s="197" t="s">
        <v>65</v>
      </c>
      <c r="BF401" s="197" t="s">
        <v>65</v>
      </c>
      <c r="BG401" s="197" t="s">
        <v>65</v>
      </c>
      <c r="BH401" s="207" t="s">
        <v>65</v>
      </c>
    </row>
    <row r="402" spans="1:60" ht="14.4" x14ac:dyDescent="0.3">
      <c r="A402" s="223"/>
      <c r="B402" s="323">
        <f>ROW()</f>
        <v>402</v>
      </c>
      <c r="C402" s="323">
        <f>COUNTIFS(D$6:D402,D402)</f>
        <v>1</v>
      </c>
      <c r="D402" s="195" t="s">
        <v>849</v>
      </c>
      <c r="F402" s="177" t="s">
        <v>65</v>
      </c>
      <c r="G402" s="206" t="s">
        <v>670</v>
      </c>
      <c r="H402" s="177" t="s">
        <v>65</v>
      </c>
      <c r="I402" s="177" t="s">
        <v>65</v>
      </c>
      <c r="J402" s="166" t="s">
        <v>669</v>
      </c>
      <c r="K402" s="160" t="s">
        <v>65</v>
      </c>
      <c r="L402" s="177" t="s">
        <v>65</v>
      </c>
      <c r="M402" s="159" t="s">
        <v>65</v>
      </c>
      <c r="N402" s="160" t="s">
        <v>65</v>
      </c>
      <c r="O402" s="177" t="s">
        <v>65</v>
      </c>
      <c r="P402" s="159" t="s">
        <v>64</v>
      </c>
      <c r="Q402" s="161" t="s">
        <v>64</v>
      </c>
      <c r="R402" s="161" t="s">
        <v>64</v>
      </c>
      <c r="S402" s="196" t="s">
        <v>65</v>
      </c>
      <c r="T402" s="197" t="s">
        <v>65</v>
      </c>
      <c r="U402" s="196" t="s">
        <v>65</v>
      </c>
      <c r="V402" s="197" t="s">
        <v>65</v>
      </c>
      <c r="W402" s="197" t="s">
        <v>65</v>
      </c>
      <c r="X402" s="197" t="s">
        <v>65</v>
      </c>
      <c r="Y402" s="197" t="s">
        <v>65</v>
      </c>
      <c r="Z402" s="197" t="s">
        <v>65</v>
      </c>
      <c r="AA402" s="197" t="s">
        <v>65</v>
      </c>
      <c r="AB402" s="197" t="s">
        <v>65</v>
      </c>
      <c r="AC402" s="197" t="s">
        <v>65</v>
      </c>
      <c r="AD402" s="197" t="s">
        <v>65</v>
      </c>
      <c r="AE402" s="197" t="s">
        <v>65</v>
      </c>
      <c r="AF402" s="197" t="s">
        <v>65</v>
      </c>
      <c r="AG402" s="197" t="s">
        <v>65</v>
      </c>
      <c r="AH402" s="197" t="s">
        <v>65</v>
      </c>
      <c r="AI402" s="197" t="s">
        <v>65</v>
      </c>
      <c r="AJ402" s="197" t="s">
        <v>65</v>
      </c>
      <c r="AK402" s="197" t="s">
        <v>65</v>
      </c>
      <c r="AL402" s="197" t="s">
        <v>65</v>
      </c>
      <c r="AM402" s="197" t="s">
        <v>65</v>
      </c>
      <c r="AN402" s="197" t="s">
        <v>65</v>
      </c>
      <c r="AO402" s="177" t="s">
        <v>65</v>
      </c>
      <c r="AP402" s="197" t="s">
        <v>65</v>
      </c>
      <c r="AQ402" s="197" t="s">
        <v>65</v>
      </c>
      <c r="AR402" s="197" t="s">
        <v>65</v>
      </c>
      <c r="AS402" s="197" t="s">
        <v>65</v>
      </c>
      <c r="AT402" s="197" t="s">
        <v>65</v>
      </c>
      <c r="AU402" s="197" t="s">
        <v>65</v>
      </c>
      <c r="AV402" s="197" t="s">
        <v>65</v>
      </c>
      <c r="AW402" s="197" t="s">
        <v>65</v>
      </c>
      <c r="AX402" s="196" t="s">
        <v>65</v>
      </c>
      <c r="AY402" s="197" t="s">
        <v>65</v>
      </c>
      <c r="AZ402" s="197" t="s">
        <v>65</v>
      </c>
      <c r="BA402" s="197" t="s">
        <v>65</v>
      </c>
      <c r="BB402" s="197" t="s">
        <v>65</v>
      </c>
      <c r="BC402" s="197" t="s">
        <v>65</v>
      </c>
      <c r="BD402" s="197" t="s">
        <v>65</v>
      </c>
      <c r="BE402" s="197" t="s">
        <v>65</v>
      </c>
      <c r="BF402" s="197" t="s">
        <v>65</v>
      </c>
      <c r="BG402" s="197" t="s">
        <v>65</v>
      </c>
      <c r="BH402" s="207" t="s">
        <v>65</v>
      </c>
    </row>
    <row r="403" spans="1:60" ht="14.4" x14ac:dyDescent="0.3">
      <c r="A403" s="223"/>
      <c r="B403" s="323">
        <f>ROW()</f>
        <v>403</v>
      </c>
      <c r="C403" s="323">
        <f>COUNTIFS(D$6:D403,D403)</f>
        <v>1</v>
      </c>
      <c r="D403" s="195" t="s">
        <v>850</v>
      </c>
      <c r="F403" s="177" t="s">
        <v>64</v>
      </c>
      <c r="G403" s="177" t="s">
        <v>64</v>
      </c>
      <c r="H403" s="177" t="s">
        <v>65</v>
      </c>
      <c r="I403" s="177" t="s">
        <v>64</v>
      </c>
      <c r="J403" s="196" t="s">
        <v>65</v>
      </c>
      <c r="K403" s="160" t="s">
        <v>65</v>
      </c>
      <c r="L403" s="177" t="s">
        <v>65</v>
      </c>
      <c r="M403" s="159" t="s">
        <v>65</v>
      </c>
      <c r="N403" s="160" t="s">
        <v>65</v>
      </c>
      <c r="O403" s="177" t="s">
        <v>65</v>
      </c>
      <c r="P403" s="159" t="s">
        <v>64</v>
      </c>
      <c r="Q403" s="161" t="s">
        <v>64</v>
      </c>
      <c r="R403" s="161" t="s">
        <v>65</v>
      </c>
      <c r="S403" s="196" t="s">
        <v>65</v>
      </c>
      <c r="T403" s="197" t="s">
        <v>65</v>
      </c>
      <c r="U403" s="196" t="s">
        <v>65</v>
      </c>
      <c r="V403" s="197" t="s">
        <v>65</v>
      </c>
      <c r="W403" s="197" t="s">
        <v>65</v>
      </c>
      <c r="X403" s="197" t="s">
        <v>65</v>
      </c>
      <c r="Y403" s="197" t="s">
        <v>65</v>
      </c>
      <c r="Z403" s="197" t="s">
        <v>65</v>
      </c>
      <c r="AA403" s="197" t="s">
        <v>65</v>
      </c>
      <c r="AB403" s="197" t="s">
        <v>65</v>
      </c>
      <c r="AC403" s="197" t="s">
        <v>65</v>
      </c>
      <c r="AD403" s="197" t="s">
        <v>65</v>
      </c>
      <c r="AE403" s="197" t="s">
        <v>65</v>
      </c>
      <c r="AF403" s="197" t="s">
        <v>65</v>
      </c>
      <c r="AG403" s="197" t="s">
        <v>65</v>
      </c>
      <c r="AH403" s="197" t="s">
        <v>65</v>
      </c>
      <c r="AI403" s="197" t="s">
        <v>65</v>
      </c>
      <c r="AJ403" s="197" t="s">
        <v>65</v>
      </c>
      <c r="AK403" s="197" t="s">
        <v>65</v>
      </c>
      <c r="AL403" s="197" t="s">
        <v>65</v>
      </c>
      <c r="AM403" s="197" t="s">
        <v>65</v>
      </c>
      <c r="AN403" s="197" t="s">
        <v>65</v>
      </c>
      <c r="AO403" s="206" t="s">
        <v>669</v>
      </c>
      <c r="AP403" s="197" t="s">
        <v>65</v>
      </c>
      <c r="AQ403" s="197" t="s">
        <v>65</v>
      </c>
      <c r="AR403" s="197" t="s">
        <v>65</v>
      </c>
      <c r="AS403" s="197" t="s">
        <v>65</v>
      </c>
      <c r="AT403" s="197" t="s">
        <v>65</v>
      </c>
      <c r="AU403" s="197" t="s">
        <v>65</v>
      </c>
      <c r="AV403" s="197" t="s">
        <v>65</v>
      </c>
      <c r="AW403" s="197" t="s">
        <v>65</v>
      </c>
      <c r="AX403" s="196" t="s">
        <v>65</v>
      </c>
      <c r="AY403" s="197" t="s">
        <v>65</v>
      </c>
      <c r="AZ403" s="197" t="s">
        <v>65</v>
      </c>
      <c r="BA403" s="197" t="s">
        <v>65</v>
      </c>
      <c r="BB403" s="197" t="s">
        <v>65</v>
      </c>
      <c r="BC403" s="197" t="s">
        <v>65</v>
      </c>
      <c r="BD403" s="197" t="s">
        <v>65</v>
      </c>
      <c r="BE403" s="197" t="s">
        <v>65</v>
      </c>
      <c r="BF403" s="197" t="s">
        <v>65</v>
      </c>
      <c r="BG403" s="197" t="s">
        <v>65</v>
      </c>
      <c r="BH403" s="207" t="s">
        <v>65</v>
      </c>
    </row>
    <row r="404" spans="1:60" ht="14.4" x14ac:dyDescent="0.3">
      <c r="A404" s="223"/>
      <c r="B404" s="323">
        <f>ROW()</f>
        <v>404</v>
      </c>
      <c r="C404" s="323">
        <f>COUNTIFS(D$6:D404,D404)</f>
        <v>1</v>
      </c>
      <c r="D404" s="195" t="s">
        <v>851</v>
      </c>
      <c r="F404" s="207" t="s">
        <v>65</v>
      </c>
      <c r="G404" s="207" t="s">
        <v>65</v>
      </c>
      <c r="H404" s="207" t="s">
        <v>65</v>
      </c>
      <c r="I404" s="207" t="s">
        <v>65</v>
      </c>
      <c r="J404" s="196" t="s">
        <v>65</v>
      </c>
      <c r="K404" s="197" t="s">
        <v>65</v>
      </c>
      <c r="L404" s="177" t="s">
        <v>65</v>
      </c>
      <c r="M404" s="196" t="s">
        <v>64</v>
      </c>
      <c r="N404" s="164" t="s">
        <v>670</v>
      </c>
      <c r="O404" s="207" t="str">
        <f>IF(api_version=2,"Yes","No")</f>
        <v>Yes</v>
      </c>
      <c r="P404" s="196" t="s">
        <v>64</v>
      </c>
      <c r="Q404" s="165" t="s">
        <v>64</v>
      </c>
      <c r="R404" s="165" t="s">
        <v>64</v>
      </c>
      <c r="S404" s="196" t="s">
        <v>65</v>
      </c>
      <c r="T404" s="197" t="s">
        <v>65</v>
      </c>
      <c r="U404" s="196" t="s">
        <v>65</v>
      </c>
      <c r="V404" s="197" t="s">
        <v>65</v>
      </c>
      <c r="W404" s="207" t="s">
        <v>65</v>
      </c>
      <c r="X404" s="207" t="s">
        <v>65</v>
      </c>
      <c r="Y404" s="197" t="s">
        <v>65</v>
      </c>
      <c r="Z404" s="197" t="s">
        <v>65</v>
      </c>
      <c r="AA404" s="197" t="s">
        <v>65</v>
      </c>
      <c r="AB404" s="197" t="s">
        <v>65</v>
      </c>
      <c r="AC404" s="197" t="s">
        <v>65</v>
      </c>
      <c r="AD404" s="197" t="s">
        <v>64</v>
      </c>
      <c r="AE404" s="197" t="s">
        <v>65</v>
      </c>
      <c r="AF404" s="197" t="s">
        <v>65</v>
      </c>
      <c r="AG404" s="197" t="s">
        <v>65</v>
      </c>
      <c r="AH404" s="197" t="s">
        <v>65</v>
      </c>
      <c r="AI404" s="197" t="s">
        <v>65</v>
      </c>
      <c r="AJ404" s="197" t="s">
        <v>65</v>
      </c>
      <c r="AK404" s="197" t="s">
        <v>65</v>
      </c>
      <c r="AL404" s="197" t="s">
        <v>65</v>
      </c>
      <c r="AM404" s="197" t="s">
        <v>65</v>
      </c>
      <c r="AN404" s="197" t="s">
        <v>65</v>
      </c>
      <c r="AO404" s="207" t="s">
        <v>65</v>
      </c>
      <c r="AP404" s="197" t="s">
        <v>65</v>
      </c>
      <c r="AQ404" s="197" t="s">
        <v>65</v>
      </c>
      <c r="AR404" s="197" t="s">
        <v>65</v>
      </c>
      <c r="AS404" s="197" t="s">
        <v>65</v>
      </c>
      <c r="AT404" s="197" t="s">
        <v>65</v>
      </c>
      <c r="AU404" s="197" t="s">
        <v>65</v>
      </c>
      <c r="AV404" s="197" t="s">
        <v>65</v>
      </c>
      <c r="AW404" s="207" t="s">
        <v>64</v>
      </c>
      <c r="AX404" s="196" t="s">
        <v>65</v>
      </c>
      <c r="AY404" s="197" t="s">
        <v>65</v>
      </c>
      <c r="AZ404" s="197" t="s">
        <v>65</v>
      </c>
      <c r="BA404" s="207" t="s">
        <v>65</v>
      </c>
      <c r="BB404" s="197" t="s">
        <v>65</v>
      </c>
      <c r="BC404" s="197" t="s">
        <v>65</v>
      </c>
      <c r="BD404" s="197" t="s">
        <v>65</v>
      </c>
      <c r="BE404" s="197" t="s">
        <v>65</v>
      </c>
      <c r="BF404" s="197" t="s">
        <v>65</v>
      </c>
      <c r="BG404" s="197" t="s">
        <v>65</v>
      </c>
      <c r="BH404" s="207" t="s">
        <v>65</v>
      </c>
    </row>
    <row r="405" spans="1:60" ht="14.4" x14ac:dyDescent="0.3">
      <c r="A405" s="223"/>
      <c r="B405" s="323">
        <f>ROW()</f>
        <v>405</v>
      </c>
      <c r="C405" s="323">
        <f>COUNTIFS(D$6:D405,D405)</f>
        <v>1</v>
      </c>
      <c r="D405" s="195" t="s">
        <v>852</v>
      </c>
      <c r="F405" s="206" t="s">
        <v>669</v>
      </c>
      <c r="G405" s="207" t="s">
        <v>64</v>
      </c>
      <c r="H405" s="207" t="s">
        <v>64</v>
      </c>
      <c r="I405" s="207" t="s">
        <v>64</v>
      </c>
      <c r="J405" s="196" t="s">
        <v>64</v>
      </c>
      <c r="K405" s="164" t="s">
        <v>669</v>
      </c>
      <c r="L405" s="177" t="s">
        <v>65</v>
      </c>
      <c r="M405" s="196" t="s">
        <v>64</v>
      </c>
      <c r="N405" s="197" t="s">
        <v>65</v>
      </c>
      <c r="O405" s="207" t="s">
        <v>64</v>
      </c>
      <c r="P405" s="159" t="s">
        <v>65</v>
      </c>
      <c r="Q405" s="161" t="s">
        <v>65</v>
      </c>
      <c r="R405" s="161" t="s">
        <v>65</v>
      </c>
      <c r="S405" s="196" t="s">
        <v>65</v>
      </c>
      <c r="T405" s="197" t="s">
        <v>65</v>
      </c>
      <c r="U405" s="196" t="s">
        <v>64</v>
      </c>
      <c r="V405" s="197" t="s">
        <v>65</v>
      </c>
      <c r="W405" s="207" t="s">
        <v>65</v>
      </c>
      <c r="X405" s="207" t="s">
        <v>65</v>
      </c>
      <c r="Y405" s="197" t="s">
        <v>65</v>
      </c>
      <c r="Z405" s="197" t="s">
        <v>65</v>
      </c>
      <c r="AA405" s="197" t="s">
        <v>65</v>
      </c>
      <c r="AB405" s="197" t="s">
        <v>65</v>
      </c>
      <c r="AC405" s="197" t="s">
        <v>65</v>
      </c>
      <c r="AD405" s="197" t="s">
        <v>65</v>
      </c>
      <c r="AE405" s="197" t="s">
        <v>65</v>
      </c>
      <c r="AF405" s="197" t="s">
        <v>65</v>
      </c>
      <c r="AG405" s="197" t="s">
        <v>65</v>
      </c>
      <c r="AH405" s="197" t="s">
        <v>65</v>
      </c>
      <c r="AI405" s="197" t="s">
        <v>65</v>
      </c>
      <c r="AJ405" s="197" t="s">
        <v>65</v>
      </c>
      <c r="AK405" s="197" t="s">
        <v>65</v>
      </c>
      <c r="AL405" s="197" t="s">
        <v>65</v>
      </c>
      <c r="AM405" s="197" t="s">
        <v>65</v>
      </c>
      <c r="AN405" s="197" t="s">
        <v>65</v>
      </c>
      <c r="AO405" s="206" t="s">
        <v>669</v>
      </c>
      <c r="AP405" s="197" t="s">
        <v>65</v>
      </c>
      <c r="AQ405" s="197" t="s">
        <v>65</v>
      </c>
      <c r="AR405" s="197" t="s">
        <v>65</v>
      </c>
      <c r="AS405" s="197" t="s">
        <v>65</v>
      </c>
      <c r="AT405" s="197" t="s">
        <v>65</v>
      </c>
      <c r="AU405" s="197" t="s">
        <v>65</v>
      </c>
      <c r="AV405" s="197" t="s">
        <v>65</v>
      </c>
      <c r="AW405" s="197" t="s">
        <v>65</v>
      </c>
      <c r="AX405" s="196" t="s">
        <v>65</v>
      </c>
      <c r="AY405" s="197" t="s">
        <v>65</v>
      </c>
      <c r="AZ405" s="197" t="s">
        <v>65</v>
      </c>
      <c r="BA405" s="207" t="s">
        <v>65</v>
      </c>
      <c r="BB405" s="197" t="s">
        <v>65</v>
      </c>
      <c r="BC405" s="197" t="s">
        <v>65</v>
      </c>
      <c r="BD405" s="197" t="s">
        <v>65</v>
      </c>
      <c r="BE405" s="197" t="s">
        <v>65</v>
      </c>
      <c r="BF405" s="197" t="s">
        <v>65</v>
      </c>
      <c r="BG405" s="197" t="s">
        <v>65</v>
      </c>
      <c r="BH405" s="207" t="s">
        <v>65</v>
      </c>
    </row>
    <row r="406" spans="1:60" ht="14.4" x14ac:dyDescent="0.3">
      <c r="A406" s="223"/>
      <c r="B406" s="323">
        <f>ROW()</f>
        <v>406</v>
      </c>
      <c r="C406" s="323">
        <f>COUNTIFS(D$6:D406,D406)</f>
        <v>1</v>
      </c>
      <c r="D406" s="195" t="s">
        <v>853</v>
      </c>
      <c r="F406" s="207" t="s">
        <v>64</v>
      </c>
      <c r="G406" s="207" t="s">
        <v>64</v>
      </c>
      <c r="H406" s="207" t="s">
        <v>65</v>
      </c>
      <c r="I406" s="207" t="s">
        <v>64</v>
      </c>
      <c r="J406" s="196" t="s">
        <v>64</v>
      </c>
      <c r="K406" s="197" t="s">
        <v>64</v>
      </c>
      <c r="L406" s="177" t="s">
        <v>65</v>
      </c>
      <c r="M406" s="196" t="s">
        <v>64</v>
      </c>
      <c r="N406" s="197" t="s">
        <v>65</v>
      </c>
      <c r="O406" s="207" t="s">
        <v>64</v>
      </c>
      <c r="P406" s="159" t="s">
        <v>65</v>
      </c>
      <c r="Q406" s="161" t="s">
        <v>65</v>
      </c>
      <c r="R406" s="161" t="s">
        <v>65</v>
      </c>
      <c r="S406" s="196" t="s">
        <v>65</v>
      </c>
      <c r="T406" s="197" t="s">
        <v>65</v>
      </c>
      <c r="U406" s="196" t="s">
        <v>64</v>
      </c>
      <c r="V406" s="197" t="s">
        <v>64</v>
      </c>
      <c r="W406" s="207" t="s">
        <v>65</v>
      </c>
      <c r="X406" s="207" t="s">
        <v>65</v>
      </c>
      <c r="Y406" s="197" t="s">
        <v>65</v>
      </c>
      <c r="Z406" s="197" t="s">
        <v>65</v>
      </c>
      <c r="AA406" s="197" t="s">
        <v>65</v>
      </c>
      <c r="AB406" s="197" t="s">
        <v>65</v>
      </c>
      <c r="AC406" s="197" t="s">
        <v>65</v>
      </c>
      <c r="AD406" s="197" t="s">
        <v>65</v>
      </c>
      <c r="AE406" s="197" t="s">
        <v>65</v>
      </c>
      <c r="AF406" s="197" t="s">
        <v>65</v>
      </c>
      <c r="AG406" s="197" t="s">
        <v>65</v>
      </c>
      <c r="AH406" s="197" t="s">
        <v>65</v>
      </c>
      <c r="AI406" s="197" t="s">
        <v>65</v>
      </c>
      <c r="AJ406" s="197" t="s">
        <v>65</v>
      </c>
      <c r="AK406" s="197" t="s">
        <v>65</v>
      </c>
      <c r="AL406" s="197" t="s">
        <v>65</v>
      </c>
      <c r="AM406" s="197" t="s">
        <v>65</v>
      </c>
      <c r="AN406" s="197" t="s">
        <v>65</v>
      </c>
      <c r="AO406" s="207" t="s">
        <v>65</v>
      </c>
      <c r="AP406" s="197" t="s">
        <v>65</v>
      </c>
      <c r="AQ406" s="197" t="s">
        <v>65</v>
      </c>
      <c r="AR406" s="197" t="s">
        <v>65</v>
      </c>
      <c r="AS406" s="197" t="s">
        <v>65</v>
      </c>
      <c r="AT406" s="197" t="s">
        <v>65</v>
      </c>
      <c r="AU406" s="197" t="s">
        <v>65</v>
      </c>
      <c r="AV406" s="197" t="s">
        <v>65</v>
      </c>
      <c r="AW406" s="197" t="s">
        <v>65</v>
      </c>
      <c r="AX406" s="196" t="s">
        <v>65</v>
      </c>
      <c r="AY406" s="197" t="s">
        <v>65</v>
      </c>
      <c r="AZ406" s="197" t="s">
        <v>65</v>
      </c>
      <c r="BA406" s="207" t="s">
        <v>65</v>
      </c>
      <c r="BB406" s="197" t="s">
        <v>65</v>
      </c>
      <c r="BC406" s="197" t="s">
        <v>65</v>
      </c>
      <c r="BD406" s="197" t="s">
        <v>65</v>
      </c>
      <c r="BE406" s="197" t="s">
        <v>65</v>
      </c>
      <c r="BF406" s="197" t="s">
        <v>65</v>
      </c>
      <c r="BG406" s="197" t="s">
        <v>65</v>
      </c>
      <c r="BH406" s="207" t="s">
        <v>65</v>
      </c>
    </row>
    <row r="407" spans="1:60" ht="14.4" x14ac:dyDescent="0.3">
      <c r="A407" s="223"/>
      <c r="B407" s="323">
        <f>ROW()</f>
        <v>407</v>
      </c>
      <c r="C407" s="323">
        <f>COUNTIFS(D$6:D407,D407)</f>
        <v>1</v>
      </c>
      <c r="D407" s="195" t="s">
        <v>854</v>
      </c>
      <c r="F407" s="207" t="str">
        <f>IF(api_version =2,"Yes","")</f>
        <v>Yes</v>
      </c>
      <c r="G407" s="207" t="s">
        <v>64</v>
      </c>
      <c r="H407" s="207" t="s">
        <v>65</v>
      </c>
      <c r="I407" s="207" t="str">
        <f>IF(api_version =2,"Yes","Yes")</f>
        <v>Yes</v>
      </c>
      <c r="J407" s="196" t="s">
        <v>65</v>
      </c>
      <c r="K407" s="197" t="s">
        <v>65</v>
      </c>
      <c r="L407" s="207" t="s">
        <v>64</v>
      </c>
      <c r="M407" s="196" t="s">
        <v>64</v>
      </c>
      <c r="N407" s="197" t="s">
        <v>65</v>
      </c>
      <c r="O407" s="207" t="s">
        <v>64</v>
      </c>
      <c r="P407" s="196" t="str">
        <f>IF(api_version =2,"Yes","Yes")</f>
        <v>Yes</v>
      </c>
      <c r="Q407" s="165" t="str">
        <f>IF(api_version =2,"Yes","Yes")</f>
        <v>Yes</v>
      </c>
      <c r="R407" s="165" t="str">
        <f>IF(api_version =2,"Yes","Yes")</f>
        <v>Yes</v>
      </c>
      <c r="S407" s="196" t="s">
        <v>65</v>
      </c>
      <c r="T407" s="197" t="s">
        <v>65</v>
      </c>
      <c r="U407" s="196" t="s">
        <v>64</v>
      </c>
      <c r="V407" s="197" t="s">
        <v>64</v>
      </c>
      <c r="W407" s="207" t="s">
        <v>65</v>
      </c>
      <c r="X407" s="207" t="s">
        <v>65</v>
      </c>
      <c r="Y407" s="197" t="s">
        <v>65</v>
      </c>
      <c r="Z407" s="197" t="s">
        <v>65</v>
      </c>
      <c r="AA407" s="197" t="s">
        <v>65</v>
      </c>
      <c r="AB407" s="197" t="s">
        <v>65</v>
      </c>
      <c r="AC407" s="197" t="s">
        <v>65</v>
      </c>
      <c r="AD407" s="197" t="s">
        <v>65</v>
      </c>
      <c r="AE407" s="197" t="s">
        <v>65</v>
      </c>
      <c r="AF407" s="197" t="s">
        <v>65</v>
      </c>
      <c r="AG407" s="197" t="s">
        <v>65</v>
      </c>
      <c r="AH407" s="197" t="s">
        <v>65</v>
      </c>
      <c r="AI407" s="197" t="s">
        <v>65</v>
      </c>
      <c r="AJ407" s="197" t="s">
        <v>65</v>
      </c>
      <c r="AK407" s="197" t="s">
        <v>65</v>
      </c>
      <c r="AL407" s="197" t="s">
        <v>65</v>
      </c>
      <c r="AM407" s="197" t="s">
        <v>65</v>
      </c>
      <c r="AN407" s="197" t="s">
        <v>65</v>
      </c>
      <c r="AO407" s="207" t="s">
        <v>65</v>
      </c>
      <c r="AP407" s="197" t="s">
        <v>65</v>
      </c>
      <c r="AQ407" s="197" t="s">
        <v>65</v>
      </c>
      <c r="AR407" s="197" t="s">
        <v>65</v>
      </c>
      <c r="AS407" s="197" t="s">
        <v>65</v>
      </c>
      <c r="AT407" s="197" t="s">
        <v>65</v>
      </c>
      <c r="AU407" s="197" t="s">
        <v>65</v>
      </c>
      <c r="AV407" s="197" t="s">
        <v>65</v>
      </c>
      <c r="AW407" s="197" t="s">
        <v>65</v>
      </c>
      <c r="AX407" s="196" t="s">
        <v>65</v>
      </c>
      <c r="AY407" s="197" t="s">
        <v>65</v>
      </c>
      <c r="AZ407" s="207" t="s">
        <v>64</v>
      </c>
      <c r="BA407" s="207" t="s">
        <v>65</v>
      </c>
      <c r="BB407" s="207" t="str">
        <f>IF(api_version =2,"Yes","")</f>
        <v>Yes</v>
      </c>
      <c r="BC407" s="197" t="s">
        <v>65</v>
      </c>
      <c r="BD407" s="197" t="s">
        <v>65</v>
      </c>
      <c r="BE407" s="197" t="s">
        <v>65</v>
      </c>
      <c r="BF407" s="197" t="s">
        <v>65</v>
      </c>
      <c r="BG407" s="197" t="s">
        <v>65</v>
      </c>
      <c r="BH407" s="207" t="s">
        <v>65</v>
      </c>
    </row>
    <row r="408" spans="1:60" ht="14.4" x14ac:dyDescent="0.3">
      <c r="A408" s="223"/>
      <c r="B408" s="323">
        <f>ROW()</f>
        <v>408</v>
      </c>
      <c r="C408" s="323">
        <f>COUNTIFS(D$6:D408,D408)</f>
        <v>1</v>
      </c>
      <c r="D408" s="195" t="s">
        <v>855</v>
      </c>
      <c r="F408" s="207" t="s">
        <v>64</v>
      </c>
      <c r="G408" s="207" t="s">
        <v>64</v>
      </c>
      <c r="H408" s="207" t="s">
        <v>65</v>
      </c>
      <c r="I408" s="207" t="s">
        <v>64</v>
      </c>
      <c r="J408" s="196" t="s">
        <v>65</v>
      </c>
      <c r="K408" s="197" t="s">
        <v>65</v>
      </c>
      <c r="L408" s="207" t="s">
        <v>64</v>
      </c>
      <c r="M408" s="196" t="s">
        <v>64</v>
      </c>
      <c r="N408" s="197" t="s">
        <v>65</v>
      </c>
      <c r="O408" s="207" t="s">
        <v>65</v>
      </c>
      <c r="P408" s="159" t="s">
        <v>65</v>
      </c>
      <c r="Q408" s="161" t="s">
        <v>65</v>
      </c>
      <c r="R408" s="161" t="s">
        <v>65</v>
      </c>
      <c r="S408" s="196" t="s">
        <v>65</v>
      </c>
      <c r="T408" s="197" t="s">
        <v>65</v>
      </c>
      <c r="U408" s="196" t="s">
        <v>64</v>
      </c>
      <c r="V408" s="197" t="s">
        <v>64</v>
      </c>
      <c r="W408" s="207" t="s">
        <v>65</v>
      </c>
      <c r="X408" s="207" t="s">
        <v>65</v>
      </c>
      <c r="Y408" s="197" t="s">
        <v>65</v>
      </c>
      <c r="Z408" s="197" t="s">
        <v>65</v>
      </c>
      <c r="AA408" s="197" t="s">
        <v>65</v>
      </c>
      <c r="AB408" s="197" t="s">
        <v>65</v>
      </c>
      <c r="AC408" s="197" t="s">
        <v>65</v>
      </c>
      <c r="AD408" s="197" t="s">
        <v>65</v>
      </c>
      <c r="AE408" s="197" t="s">
        <v>65</v>
      </c>
      <c r="AF408" s="197" t="s">
        <v>65</v>
      </c>
      <c r="AG408" s="197" t="s">
        <v>65</v>
      </c>
      <c r="AH408" s="197" t="s">
        <v>65</v>
      </c>
      <c r="AI408" s="197" t="s">
        <v>65</v>
      </c>
      <c r="AJ408" s="197" t="s">
        <v>65</v>
      </c>
      <c r="AK408" s="197" t="s">
        <v>65</v>
      </c>
      <c r="AL408" s="197" t="s">
        <v>65</v>
      </c>
      <c r="AM408" s="197" t="s">
        <v>65</v>
      </c>
      <c r="AN408" s="197" t="s">
        <v>65</v>
      </c>
      <c r="AO408" s="197" t="s">
        <v>65</v>
      </c>
      <c r="AP408" s="197" t="s">
        <v>65</v>
      </c>
      <c r="AQ408" s="197" t="s">
        <v>65</v>
      </c>
      <c r="AR408" s="197" t="s">
        <v>65</v>
      </c>
      <c r="AS408" s="197" t="s">
        <v>65</v>
      </c>
      <c r="AT408" s="197" t="s">
        <v>65</v>
      </c>
      <c r="AU408" s="197" t="s">
        <v>65</v>
      </c>
      <c r="AV408" s="197" t="s">
        <v>65</v>
      </c>
      <c r="AW408" s="197" t="s">
        <v>65</v>
      </c>
      <c r="AX408" s="196" t="s">
        <v>65</v>
      </c>
      <c r="AY408" s="197" t="s">
        <v>65</v>
      </c>
      <c r="AZ408" s="207" t="s">
        <v>65</v>
      </c>
      <c r="BA408" s="207" t="s">
        <v>65</v>
      </c>
      <c r="BB408" s="207" t="s">
        <v>64</v>
      </c>
      <c r="BC408" s="197" t="s">
        <v>65</v>
      </c>
      <c r="BD408" s="197" t="s">
        <v>65</v>
      </c>
      <c r="BE408" s="197" t="s">
        <v>65</v>
      </c>
      <c r="BF408" s="197" t="s">
        <v>65</v>
      </c>
      <c r="BG408" s="197" t="s">
        <v>65</v>
      </c>
      <c r="BH408" s="207" t="s">
        <v>65</v>
      </c>
    </row>
    <row r="409" spans="1:60" ht="14.4" x14ac:dyDescent="0.3">
      <c r="A409" s="223"/>
      <c r="B409" s="323">
        <f>ROW()</f>
        <v>409</v>
      </c>
      <c r="C409" s="323">
        <f>COUNTIFS(D$6:D409,D409)</f>
        <v>1</v>
      </c>
      <c r="D409" s="195" t="s">
        <v>856</v>
      </c>
      <c r="F409" s="177" t="s">
        <v>65</v>
      </c>
      <c r="G409" s="177" t="s">
        <v>65</v>
      </c>
      <c r="H409" s="177" t="s">
        <v>65</v>
      </c>
      <c r="I409" s="207" t="s">
        <v>64</v>
      </c>
      <c r="J409" s="177" t="s">
        <v>65</v>
      </c>
      <c r="K409" s="177" t="s">
        <v>65</v>
      </c>
      <c r="L409" s="177" t="s">
        <v>65</v>
      </c>
      <c r="M409" s="196" t="s">
        <v>64</v>
      </c>
      <c r="N409" s="197" t="s">
        <v>65</v>
      </c>
      <c r="O409" s="207" t="s">
        <v>65</v>
      </c>
      <c r="P409" s="159" t="s">
        <v>65</v>
      </c>
      <c r="Q409" s="161" t="s">
        <v>65</v>
      </c>
      <c r="R409" s="161" t="s">
        <v>65</v>
      </c>
      <c r="S409" s="196" t="s">
        <v>65</v>
      </c>
      <c r="T409" s="197" t="s">
        <v>65</v>
      </c>
      <c r="U409" s="196" t="s">
        <v>64</v>
      </c>
      <c r="V409" s="197" t="s">
        <v>65</v>
      </c>
      <c r="W409" s="207" t="s">
        <v>65</v>
      </c>
      <c r="X409" s="207" t="s">
        <v>65</v>
      </c>
      <c r="Y409" s="197" t="s">
        <v>65</v>
      </c>
      <c r="Z409" s="197" t="s">
        <v>65</v>
      </c>
      <c r="AA409" s="197" t="s">
        <v>65</v>
      </c>
      <c r="AB409" s="197" t="s">
        <v>65</v>
      </c>
      <c r="AC409" s="197" t="s">
        <v>65</v>
      </c>
      <c r="AD409" s="197" t="s">
        <v>65</v>
      </c>
      <c r="AE409" s="197" t="s">
        <v>65</v>
      </c>
      <c r="AF409" s="197" t="s">
        <v>65</v>
      </c>
      <c r="AG409" s="197" t="s">
        <v>65</v>
      </c>
      <c r="AH409" s="197" t="s">
        <v>65</v>
      </c>
      <c r="AI409" s="197" t="s">
        <v>65</v>
      </c>
      <c r="AJ409" s="197" t="s">
        <v>65</v>
      </c>
      <c r="AK409" s="197" t="s">
        <v>65</v>
      </c>
      <c r="AL409" s="197" t="s">
        <v>65</v>
      </c>
      <c r="AM409" s="197" t="s">
        <v>65</v>
      </c>
      <c r="AN409" s="197" t="s">
        <v>65</v>
      </c>
      <c r="AO409" s="197" t="s">
        <v>65</v>
      </c>
      <c r="AP409" s="197" t="s">
        <v>65</v>
      </c>
      <c r="AQ409" s="197" t="s">
        <v>65</v>
      </c>
      <c r="AR409" s="197" t="s">
        <v>65</v>
      </c>
      <c r="AS409" s="197" t="s">
        <v>65</v>
      </c>
      <c r="AT409" s="197" t="s">
        <v>65</v>
      </c>
      <c r="AU409" s="197" t="s">
        <v>65</v>
      </c>
      <c r="AV409" s="197" t="s">
        <v>65</v>
      </c>
      <c r="AW409" s="197" t="s">
        <v>65</v>
      </c>
      <c r="AX409" s="196" t="s">
        <v>65</v>
      </c>
      <c r="AY409" s="197" t="s">
        <v>65</v>
      </c>
      <c r="AZ409" s="197" t="s">
        <v>65</v>
      </c>
      <c r="BA409" s="207" t="s">
        <v>64</v>
      </c>
      <c r="BB409" s="207" t="s">
        <v>64</v>
      </c>
      <c r="BC409" s="197" t="s">
        <v>65</v>
      </c>
      <c r="BD409" s="197" t="s">
        <v>65</v>
      </c>
      <c r="BE409" s="197" t="s">
        <v>65</v>
      </c>
      <c r="BF409" s="197" t="s">
        <v>65</v>
      </c>
      <c r="BG409" s="197" t="s">
        <v>65</v>
      </c>
      <c r="BH409" s="197" t="s">
        <v>65</v>
      </c>
    </row>
    <row r="410" spans="1:60" ht="14.4" x14ac:dyDescent="0.3">
      <c r="A410" s="223"/>
      <c r="B410" s="323">
        <f>ROW()</f>
        <v>410</v>
      </c>
      <c r="C410" s="323">
        <f>COUNTIFS(D$6:D410,D410)</f>
        <v>0</v>
      </c>
      <c r="D410" s="195"/>
      <c r="F410" s="169"/>
      <c r="G410" s="169"/>
      <c r="H410" s="169"/>
      <c r="I410" s="169"/>
      <c r="J410" s="167"/>
      <c r="K410" s="167"/>
      <c r="L410" s="169"/>
      <c r="M410" s="167"/>
      <c r="N410" s="167"/>
      <c r="O410" s="169"/>
      <c r="P410" s="167"/>
      <c r="Q410" s="167"/>
      <c r="R410" s="167"/>
      <c r="S410" s="167"/>
      <c r="T410" s="167"/>
      <c r="U410" s="167"/>
      <c r="V410" s="167"/>
      <c r="W410" s="169"/>
      <c r="X410" s="169"/>
      <c r="Y410" s="169"/>
      <c r="Z410" s="169"/>
      <c r="AA410" s="169"/>
      <c r="AB410" s="169"/>
      <c r="AC410" s="169"/>
      <c r="AD410" s="169"/>
      <c r="AE410" s="169"/>
      <c r="AF410" s="169"/>
      <c r="AG410" s="169"/>
      <c r="AH410" s="169"/>
      <c r="AI410" s="169"/>
      <c r="AJ410" s="169"/>
      <c r="AK410" s="169"/>
      <c r="AL410" s="169"/>
      <c r="AM410" s="169"/>
      <c r="AN410" s="169"/>
      <c r="AO410" s="169"/>
      <c r="AP410" s="169"/>
      <c r="AQ410" s="169"/>
      <c r="AR410" s="169"/>
      <c r="AS410" s="169"/>
      <c r="AT410" s="169"/>
      <c r="AU410" s="169"/>
      <c r="AV410" s="169"/>
      <c r="AW410" s="169"/>
      <c r="AX410" s="167"/>
      <c r="AY410" s="167"/>
      <c r="AZ410" s="169"/>
      <c r="BA410" s="169"/>
      <c r="BB410" s="169"/>
      <c r="BC410" s="169"/>
      <c r="BD410" s="169"/>
      <c r="BE410" s="169"/>
      <c r="BF410" s="169"/>
      <c r="BG410" s="169"/>
      <c r="BH410" s="169"/>
    </row>
    <row r="411" spans="1:60" ht="14.4" x14ac:dyDescent="0.3">
      <c r="A411" s="223"/>
      <c r="B411" s="323">
        <f>ROW()</f>
        <v>411</v>
      </c>
      <c r="C411" s="323">
        <f>COUNTIFS(D$6:D411,D411)</f>
        <v>0</v>
      </c>
      <c r="D411" s="195"/>
      <c r="F411" s="169"/>
      <c r="G411" s="169"/>
      <c r="H411" s="169"/>
      <c r="I411" s="169"/>
      <c r="J411" s="167"/>
      <c r="K411" s="167"/>
      <c r="L411" s="169"/>
      <c r="M411" s="167"/>
      <c r="N411" s="167"/>
      <c r="O411" s="169"/>
      <c r="P411" s="167"/>
      <c r="Q411" s="167"/>
      <c r="R411" s="167"/>
      <c r="S411" s="167"/>
      <c r="T411" s="167"/>
      <c r="U411" s="167"/>
      <c r="V411" s="167"/>
      <c r="W411" s="169"/>
      <c r="X411" s="169"/>
      <c r="Y411" s="169"/>
      <c r="Z411" s="169"/>
      <c r="AA411" s="169"/>
      <c r="AB411" s="169"/>
      <c r="AC411" s="169"/>
      <c r="AD411" s="169"/>
      <c r="AE411" s="169"/>
      <c r="AF411" s="169"/>
      <c r="AG411" s="169"/>
      <c r="AH411" s="169"/>
      <c r="AI411" s="169"/>
      <c r="AJ411" s="169"/>
      <c r="AK411" s="169"/>
      <c r="AL411" s="169"/>
      <c r="AM411" s="169"/>
      <c r="AN411" s="169"/>
      <c r="AO411" s="169"/>
      <c r="AP411" s="169"/>
      <c r="AQ411" s="169"/>
      <c r="AR411" s="169"/>
      <c r="AS411" s="169"/>
      <c r="AT411" s="169"/>
      <c r="AU411" s="169"/>
      <c r="AV411" s="169"/>
      <c r="AW411" s="169"/>
      <c r="AX411" s="167"/>
      <c r="AY411" s="167"/>
      <c r="AZ411" s="169"/>
      <c r="BA411" s="169"/>
      <c r="BB411" s="169"/>
      <c r="BC411" s="169"/>
      <c r="BD411" s="169"/>
      <c r="BE411" s="169"/>
      <c r="BF411" s="169"/>
      <c r="BG411" s="169"/>
      <c r="BH411" s="169"/>
    </row>
    <row r="412" spans="1:60" x14ac:dyDescent="0.3">
      <c r="A412" s="224"/>
      <c r="B412" s="323">
        <f>ROW()</f>
        <v>412</v>
      </c>
      <c r="C412" s="323">
        <f>COUNTIFS(D$6:D412,D412)</f>
        <v>1</v>
      </c>
      <c r="D412" s="51" t="s">
        <v>857</v>
      </c>
      <c r="F412" s="163" t="s">
        <v>858</v>
      </c>
      <c r="G412" s="163" t="s">
        <v>858</v>
      </c>
      <c r="H412" s="158"/>
      <c r="I412" s="232"/>
      <c r="J412" s="159"/>
      <c r="K412" s="160"/>
      <c r="L412" s="158"/>
      <c r="M412" s="381" t="s">
        <v>858</v>
      </c>
      <c r="N412" s="382"/>
      <c r="O412" s="158"/>
      <c r="P412" s="166" t="s">
        <v>858</v>
      </c>
      <c r="Q412" s="175"/>
      <c r="R412" s="175"/>
      <c r="S412" s="159"/>
      <c r="T412" s="160"/>
      <c r="U412" s="166" t="s">
        <v>858</v>
      </c>
      <c r="V412" s="164" t="s">
        <v>858</v>
      </c>
      <c r="W412" s="158"/>
      <c r="X412" s="163" t="s">
        <v>858</v>
      </c>
      <c r="Y412" s="158"/>
      <c r="Z412" s="158"/>
      <c r="AA412" s="158"/>
      <c r="AB412" s="158"/>
      <c r="AC412" s="158"/>
      <c r="AD412" s="163" t="s">
        <v>858</v>
      </c>
      <c r="AE412" s="158"/>
      <c r="AF412" s="158"/>
      <c r="AG412" s="163" t="s">
        <v>858</v>
      </c>
      <c r="AH412" s="158"/>
      <c r="AI412" s="158" t="s">
        <v>859</v>
      </c>
      <c r="AJ412" s="158"/>
      <c r="AK412" s="158" t="s">
        <v>858</v>
      </c>
      <c r="AL412" s="158"/>
      <c r="AM412" s="158"/>
      <c r="AN412" s="158"/>
      <c r="AO412" s="163" t="s">
        <v>858</v>
      </c>
      <c r="AP412" s="158"/>
      <c r="AQ412" s="163" t="s">
        <v>858</v>
      </c>
      <c r="AR412" s="163"/>
      <c r="AS412" s="158"/>
      <c r="AT412" s="158"/>
      <c r="AU412" s="158"/>
      <c r="AV412" s="158" t="s">
        <v>858</v>
      </c>
      <c r="AW412" s="158"/>
      <c r="AX412" s="166" t="s">
        <v>858</v>
      </c>
      <c r="AY412" s="164" t="s">
        <v>858</v>
      </c>
      <c r="AZ412" s="158"/>
      <c r="BA412" s="163" t="s">
        <v>858</v>
      </c>
      <c r="BB412" s="163" t="s">
        <v>858</v>
      </c>
      <c r="BC412" s="182"/>
      <c r="BD412" s="158"/>
      <c r="BE412" s="158"/>
      <c r="BF412" s="162" t="s">
        <v>858</v>
      </c>
      <c r="BG412" s="158"/>
      <c r="BH412" s="158"/>
    </row>
    <row r="413" spans="1:60" ht="14.4" x14ac:dyDescent="0.3">
      <c r="A413" s="224"/>
      <c r="B413" s="323">
        <f>ROW()</f>
        <v>413</v>
      </c>
      <c r="C413" s="323">
        <f>COUNTIFS(D$6:D413,D413)</f>
        <v>36</v>
      </c>
      <c r="D413" s="12" t="s">
        <v>667</v>
      </c>
      <c r="F413" s="183"/>
      <c r="G413" s="183"/>
      <c r="H413" s="176"/>
      <c r="I413" s="183"/>
      <c r="J413" s="184"/>
      <c r="K413" s="184"/>
      <c r="L413" s="176"/>
      <c r="M413" s="185"/>
      <c r="N413" s="185"/>
      <c r="O413" s="186"/>
      <c r="P413" s="185"/>
      <c r="Q413" s="185"/>
      <c r="R413" s="185"/>
      <c r="S413" s="167"/>
      <c r="T413" s="167"/>
      <c r="U413" s="187"/>
      <c r="V413" s="185"/>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c r="AS413" s="186"/>
      <c r="AT413" s="186"/>
      <c r="AU413" s="186"/>
      <c r="AV413" s="186"/>
      <c r="AW413" s="186"/>
      <c r="AX413" s="188"/>
      <c r="AY413" s="188"/>
      <c r="AZ413" s="186"/>
      <c r="BA413" s="186"/>
      <c r="BB413" s="186"/>
      <c r="BC413" s="186"/>
      <c r="BD413" s="186"/>
      <c r="BE413" s="186"/>
      <c r="BF413" s="186"/>
      <c r="BG413" s="186"/>
      <c r="BH413" s="186"/>
    </row>
    <row r="414" spans="1:60" ht="14.4" x14ac:dyDescent="0.3">
      <c r="A414" s="224"/>
      <c r="B414" s="323">
        <f>ROW()</f>
        <v>414</v>
      </c>
      <c r="C414" s="323">
        <f>COUNTIFS(D$6:D414,D414)</f>
        <v>0</v>
      </c>
      <c r="D414" s="52"/>
      <c r="F414" s="183"/>
      <c r="G414" s="183"/>
      <c r="H414" s="176"/>
      <c r="I414" s="183"/>
      <c r="J414" s="184"/>
      <c r="K414" s="184"/>
      <c r="L414" s="176"/>
      <c r="M414" s="185"/>
      <c r="N414" s="185"/>
      <c r="O414" s="186"/>
      <c r="P414" s="185"/>
      <c r="Q414" s="185"/>
      <c r="R414" s="185"/>
      <c r="S414" s="167"/>
      <c r="T414" s="167"/>
      <c r="U414" s="187"/>
      <c r="V414" s="185"/>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c r="AS414" s="186"/>
      <c r="AT414" s="186"/>
      <c r="AU414" s="186"/>
      <c r="AV414" s="186"/>
      <c r="AW414" s="186"/>
      <c r="AX414" s="188"/>
      <c r="AY414" s="188"/>
      <c r="AZ414" s="186"/>
      <c r="BA414" s="186"/>
      <c r="BB414" s="186"/>
      <c r="BC414" s="186"/>
      <c r="BD414" s="186"/>
      <c r="BE414" s="186"/>
      <c r="BF414" s="186"/>
      <c r="BG414" s="186"/>
      <c r="BH414" s="186"/>
    </row>
    <row r="415" spans="1:60" s="116" customFormat="1" ht="14.4" x14ac:dyDescent="0.3">
      <c r="A415" s="224"/>
      <c r="B415" s="323">
        <f>ROW()</f>
        <v>415</v>
      </c>
      <c r="C415" s="323">
        <f>COUNTIFS(D$6:D415,D415)</f>
        <v>1</v>
      </c>
      <c r="D415" s="116" t="s">
        <v>860</v>
      </c>
      <c r="E415" s="94"/>
      <c r="F415" s="189">
        <v>43816</v>
      </c>
      <c r="G415" s="189">
        <v>44001</v>
      </c>
      <c r="H415" s="190">
        <v>43630</v>
      </c>
      <c r="I415" s="189">
        <v>45019</v>
      </c>
      <c r="J415" s="369">
        <v>43952</v>
      </c>
      <c r="K415" s="370"/>
      <c r="L415" s="190">
        <v>43815</v>
      </c>
      <c r="M415" s="369">
        <v>44056</v>
      </c>
      <c r="N415" s="370"/>
      <c r="O415" s="191">
        <v>44501</v>
      </c>
      <c r="P415" s="369">
        <v>44866</v>
      </c>
      <c r="Q415" s="380"/>
      <c r="R415" s="370"/>
      <c r="S415" s="369">
        <v>43971</v>
      </c>
      <c r="T415" s="370"/>
      <c r="U415" s="369">
        <v>44043</v>
      </c>
      <c r="V415" s="370"/>
      <c r="W415" s="191">
        <v>44357</v>
      </c>
      <c r="X415" s="191">
        <v>44166</v>
      </c>
      <c r="Y415" s="192">
        <v>43952</v>
      </c>
      <c r="Z415" s="191"/>
      <c r="AA415" s="191"/>
      <c r="AB415" s="191">
        <v>44197</v>
      </c>
      <c r="AC415" s="191">
        <v>44212</v>
      </c>
      <c r="AD415" s="191">
        <v>44224</v>
      </c>
      <c r="AE415" s="191">
        <v>43838</v>
      </c>
      <c r="AF415" s="191"/>
      <c r="AG415" s="191">
        <v>43508</v>
      </c>
      <c r="AH415" s="191"/>
      <c r="AI415" s="191">
        <v>44785</v>
      </c>
      <c r="AJ415" s="191">
        <v>44785</v>
      </c>
      <c r="AK415" s="191"/>
      <c r="AL415" s="191"/>
      <c r="AM415" s="191">
        <v>43739</v>
      </c>
      <c r="AN415" s="191"/>
      <c r="AO415" s="191">
        <v>44834</v>
      </c>
      <c r="AP415" s="191"/>
      <c r="AQ415" s="191"/>
      <c r="AR415" s="191">
        <v>44166</v>
      </c>
      <c r="AS415" s="191">
        <v>43812</v>
      </c>
      <c r="AT415" s="191">
        <v>44044</v>
      </c>
      <c r="AU415" s="191"/>
      <c r="AV415" s="191">
        <v>44572</v>
      </c>
      <c r="AW415" s="191">
        <v>43617</v>
      </c>
      <c r="AX415" s="369"/>
      <c r="AY415" s="370"/>
      <c r="AZ415" s="191">
        <v>43816</v>
      </c>
      <c r="BA415" s="191">
        <v>44228</v>
      </c>
      <c r="BB415" s="191">
        <v>43556</v>
      </c>
      <c r="BC415" s="191">
        <v>43397</v>
      </c>
      <c r="BD415" s="191">
        <v>45019</v>
      </c>
      <c r="BE415" s="191">
        <v>43405</v>
      </c>
      <c r="BF415" s="191"/>
      <c r="BG415" s="191">
        <v>43617</v>
      </c>
      <c r="BH415" s="191">
        <v>45017</v>
      </c>
    </row>
    <row r="416" spans="1:60" ht="14.4" x14ac:dyDescent="0.3">
      <c r="A416" s="224"/>
      <c r="BC416" s="3"/>
    </row>
    <row r="417" spans="1:55" ht="14.4" x14ac:dyDescent="0.3">
      <c r="A417" s="224"/>
      <c r="BC417" s="3"/>
    </row>
    <row r="418" spans="1:55" ht="14.4" x14ac:dyDescent="0.3">
      <c r="A418" s="224"/>
      <c r="BC418" s="3"/>
    </row>
    <row r="419" spans="1:55" ht="14.4" x14ac:dyDescent="0.3">
      <c r="A419" s="224"/>
      <c r="BC419" s="3"/>
    </row>
    <row r="420" spans="1:55" ht="14.4" x14ac:dyDescent="0.3">
      <c r="A420" s="224"/>
      <c r="BC420" s="3"/>
    </row>
    <row r="421" spans="1:55" ht="14.4" x14ac:dyDescent="0.3">
      <c r="A421" s="224"/>
      <c r="BC421" s="3"/>
    </row>
    <row r="422" spans="1:55" ht="14.4" x14ac:dyDescent="0.3">
      <c r="A422" s="224"/>
      <c r="BC422" s="3"/>
    </row>
    <row r="423" spans="1:55" ht="14.4" x14ac:dyDescent="0.3">
      <c r="A423" s="224"/>
      <c r="BC423" s="3"/>
    </row>
    <row r="424" spans="1:55" ht="14.4" x14ac:dyDescent="0.3">
      <c r="A424" s="224"/>
      <c r="BC424" s="3"/>
    </row>
    <row r="425" spans="1:55" ht="14.4" x14ac:dyDescent="0.3">
      <c r="A425" s="224"/>
      <c r="BC425" s="3"/>
    </row>
    <row r="426" spans="1:55" ht="14.4" x14ac:dyDescent="0.3">
      <c r="A426" s="224"/>
      <c r="BC426" s="3"/>
    </row>
    <row r="427" spans="1:55" ht="14.4" x14ac:dyDescent="0.3">
      <c r="A427" s="224"/>
      <c r="BC427" s="3"/>
    </row>
    <row r="428" spans="1:55" ht="14.4" x14ac:dyDescent="0.3">
      <c r="A428" s="224"/>
      <c r="BC428" s="3"/>
    </row>
    <row r="429" spans="1:55" ht="14.4" x14ac:dyDescent="0.3">
      <c r="A429" s="224"/>
      <c r="BC429" s="3"/>
    </row>
    <row r="430" spans="1:55" ht="14.4" x14ac:dyDescent="0.3">
      <c r="A430" s="224"/>
      <c r="BC430" s="3"/>
    </row>
    <row r="431" spans="1:55" ht="14.4" x14ac:dyDescent="0.3">
      <c r="A431" s="224"/>
      <c r="BC431" s="3"/>
    </row>
    <row r="432" spans="1:55" ht="14.4" x14ac:dyDescent="0.3">
      <c r="A432" s="224"/>
      <c r="BC432" s="3"/>
    </row>
    <row r="433" spans="1:55" ht="14.4" x14ac:dyDescent="0.3">
      <c r="A433" s="224"/>
      <c r="BC433" s="3"/>
    </row>
    <row r="434" spans="1:55" ht="14.4" x14ac:dyDescent="0.3">
      <c r="A434" s="224"/>
      <c r="BC434" s="3"/>
    </row>
    <row r="435" spans="1:55" ht="14.4" x14ac:dyDescent="0.3">
      <c r="A435" s="224"/>
      <c r="BC435" s="3"/>
    </row>
    <row r="436" spans="1:55" ht="14.4" x14ac:dyDescent="0.3">
      <c r="A436" s="224"/>
    </row>
    <row r="437" spans="1:55" ht="14.4" x14ac:dyDescent="0.3">
      <c r="A437" s="224"/>
    </row>
    <row r="438" spans="1:55" ht="14.4" x14ac:dyDescent="0.3">
      <c r="A438" s="224"/>
    </row>
    <row r="439" spans="1:55" ht="14.4" x14ac:dyDescent="0.3">
      <c r="A439" s="224"/>
    </row>
    <row r="440" spans="1:55" ht="14.4" x14ac:dyDescent="0.3">
      <c r="A440" s="224"/>
    </row>
    <row r="441" spans="1:55" ht="14.4" x14ac:dyDescent="0.3">
      <c r="A441" s="224"/>
    </row>
    <row r="442" spans="1:55" ht="14.4" x14ac:dyDescent="0.3">
      <c r="A442" s="224"/>
    </row>
    <row r="443" spans="1:55" ht="14.4" x14ac:dyDescent="0.3">
      <c r="A443" s="224"/>
    </row>
    <row r="444" spans="1:55" ht="14.4" x14ac:dyDescent="0.3">
      <c r="A444" s="224"/>
    </row>
    <row r="445" spans="1:55" ht="14.4" x14ac:dyDescent="0.3">
      <c r="A445" s="224"/>
    </row>
    <row r="446" spans="1:55" ht="14.4" x14ac:dyDescent="0.3">
      <c r="A446" s="224"/>
    </row>
    <row r="447" spans="1:55" ht="14.4" x14ac:dyDescent="0.3">
      <c r="A447" s="224"/>
    </row>
    <row r="448" spans="1:55" ht="14.4" x14ac:dyDescent="0.3">
      <c r="A448" s="224"/>
    </row>
    <row r="449" spans="1:1" ht="14.4" x14ac:dyDescent="0.3">
      <c r="A449" s="224"/>
    </row>
    <row r="450" spans="1:1" ht="14.4" x14ac:dyDescent="0.3">
      <c r="A450" s="224"/>
    </row>
    <row r="451" spans="1:1" ht="14.4" x14ac:dyDescent="0.3">
      <c r="A451" s="224"/>
    </row>
    <row r="452" spans="1:1" ht="14.4" x14ac:dyDescent="0.3">
      <c r="A452" s="224"/>
    </row>
    <row r="453" spans="1:1" ht="14.4" x14ac:dyDescent="0.3">
      <c r="A453" s="224"/>
    </row>
    <row r="454" spans="1:1" ht="14.4" x14ac:dyDescent="0.3">
      <c r="A454" s="224"/>
    </row>
    <row r="455" spans="1:1" ht="14.4" x14ac:dyDescent="0.3">
      <c r="A455" s="224"/>
    </row>
    <row r="456" spans="1:1" ht="14.4" x14ac:dyDescent="0.3">
      <c r="A456" s="224"/>
    </row>
    <row r="457" spans="1:1" ht="14.4" x14ac:dyDescent="0.3">
      <c r="A457" s="224"/>
    </row>
    <row r="458" spans="1:1" ht="14.4" x14ac:dyDescent="0.3">
      <c r="A458" s="224"/>
    </row>
    <row r="459" spans="1:1" ht="14.4" x14ac:dyDescent="0.3">
      <c r="A459" s="224"/>
    </row>
    <row r="460" spans="1:1" ht="14.4" x14ac:dyDescent="0.3">
      <c r="A460" s="224"/>
    </row>
    <row r="461" spans="1:1" ht="14.4" x14ac:dyDescent="0.3">
      <c r="A461" s="224"/>
    </row>
    <row r="462" spans="1:1" ht="14.4" x14ac:dyDescent="0.3">
      <c r="A462" s="224"/>
    </row>
    <row r="463" spans="1:1" ht="14.4" x14ac:dyDescent="0.3">
      <c r="A463" s="224"/>
    </row>
    <row r="464" spans="1:1" ht="14.4" x14ac:dyDescent="0.3">
      <c r="A464" s="224"/>
    </row>
    <row r="465" spans="1:1" ht="14.4" x14ac:dyDescent="0.3">
      <c r="A465" s="224"/>
    </row>
    <row r="466" spans="1:1" ht="14.4" x14ac:dyDescent="0.3">
      <c r="A466" s="224"/>
    </row>
    <row r="467" spans="1:1" ht="14.4" x14ac:dyDescent="0.3">
      <c r="A467" s="224"/>
    </row>
    <row r="468" spans="1:1" ht="14.4" x14ac:dyDescent="0.3">
      <c r="A468" s="224"/>
    </row>
    <row r="469" spans="1:1" ht="14.4" x14ac:dyDescent="0.3">
      <c r="A469" s="224"/>
    </row>
    <row r="470" spans="1:1" ht="14.4" x14ac:dyDescent="0.3">
      <c r="A470" s="224"/>
    </row>
    <row r="471" spans="1:1" ht="14.4" x14ac:dyDescent="0.3">
      <c r="A471" s="224"/>
    </row>
    <row r="472" spans="1:1" ht="14.4" x14ac:dyDescent="0.3">
      <c r="A472" s="224"/>
    </row>
    <row r="473" spans="1:1" ht="14.4" x14ac:dyDescent="0.3">
      <c r="A473" s="224"/>
    </row>
    <row r="474" spans="1:1" ht="14.4" x14ac:dyDescent="0.3">
      <c r="A474" s="224"/>
    </row>
    <row r="475" spans="1:1" ht="14.4" x14ac:dyDescent="0.3">
      <c r="A475" s="224"/>
    </row>
    <row r="476" spans="1:1" ht="14.4" x14ac:dyDescent="0.3">
      <c r="A476" s="224"/>
    </row>
  </sheetData>
  <sheetProtection formatCells="0" formatRows="0" insertColumns="0" insertRows="0" insertHyperlinks="0" autoFilter="0" pivotTables="0"/>
  <mergeCells count="139">
    <mergeCell ref="AL1:AM1"/>
    <mergeCell ref="BA1:BH1"/>
    <mergeCell ref="F1:AJ1"/>
    <mergeCell ref="BH3:BH4"/>
    <mergeCell ref="AJ3:AJ4"/>
    <mergeCell ref="A372:A394"/>
    <mergeCell ref="AX415:AY415"/>
    <mergeCell ref="U415:V415"/>
    <mergeCell ref="S294:S295"/>
    <mergeCell ref="T294:T295"/>
    <mergeCell ref="U294:U295"/>
    <mergeCell ref="V294:V295"/>
    <mergeCell ref="S415:T415"/>
    <mergeCell ref="M415:N415"/>
    <mergeCell ref="M294:M295"/>
    <mergeCell ref="N294:N295"/>
    <mergeCell ref="V276:V278"/>
    <mergeCell ref="S213:S215"/>
    <mergeCell ref="T213:T215"/>
    <mergeCell ref="U213:U215"/>
    <mergeCell ref="V213:V215"/>
    <mergeCell ref="S129:S131"/>
    <mergeCell ref="T35:T36"/>
    <mergeCell ref="V8:V9"/>
    <mergeCell ref="AX1:AZ1"/>
    <mergeCell ref="AX4:AY4"/>
    <mergeCell ref="BC276:BC278"/>
    <mergeCell ref="AX96:AX98"/>
    <mergeCell ref="AY96:AY98"/>
    <mergeCell ref="AX129:AX131"/>
    <mergeCell ref="AY129:AY131"/>
    <mergeCell ref="AY35:AY36"/>
    <mergeCell ref="AZ3:AZ4"/>
    <mergeCell ref="AX8:AX9"/>
    <mergeCell ref="AX2:AY2"/>
    <mergeCell ref="BC35:BC36"/>
    <mergeCell ref="BA76:BA77"/>
    <mergeCell ref="AY76:AY77"/>
    <mergeCell ref="BC294:BC295"/>
    <mergeCell ref="AX294:AX295"/>
    <mergeCell ref="AY294:AY295"/>
    <mergeCell ref="BC214:BC215"/>
    <mergeCell ref="AX213:AX215"/>
    <mergeCell ref="AY213:AY215"/>
    <mergeCell ref="AX276:AX278"/>
    <mergeCell ref="AY276:AY278"/>
    <mergeCell ref="S2:T2"/>
    <mergeCell ref="S4:T4"/>
    <mergeCell ref="U129:U131"/>
    <mergeCell ref="V129:V131"/>
    <mergeCell ref="T96:T98"/>
    <mergeCell ref="U8:U9"/>
    <mergeCell ref="BC8:BC9"/>
    <mergeCell ref="AZ76:AZ77"/>
    <mergeCell ref="U96:U98"/>
    <mergeCell ref="V96:V98"/>
    <mergeCell ref="V35:V36"/>
    <mergeCell ref="U76:U77"/>
    <mergeCell ref="V76:V77"/>
    <mergeCell ref="U35:U36"/>
    <mergeCell ref="T8:T9"/>
    <mergeCell ref="A352:A371"/>
    <mergeCell ref="A158:A184"/>
    <mergeCell ref="A9:A34"/>
    <mergeCell ref="A35:A75"/>
    <mergeCell ref="U276:U278"/>
    <mergeCell ref="T129:T131"/>
    <mergeCell ref="S35:S36"/>
    <mergeCell ref="S76:S77"/>
    <mergeCell ref="T76:T77"/>
    <mergeCell ref="M213:M215"/>
    <mergeCell ref="M276:M278"/>
    <mergeCell ref="N276:N278"/>
    <mergeCell ref="N96:N98"/>
    <mergeCell ref="N213:N215"/>
    <mergeCell ref="M8:M9"/>
    <mergeCell ref="A76:A96"/>
    <mergeCell ref="A97:A121"/>
    <mergeCell ref="A122:A129"/>
    <mergeCell ref="M4:N4"/>
    <mergeCell ref="M129:M131"/>
    <mergeCell ref="N129:N131"/>
    <mergeCell ref="A276:A293"/>
    <mergeCell ref="N8:N9"/>
    <mergeCell ref="M35:M36"/>
    <mergeCell ref="N35:N36"/>
    <mergeCell ref="M76:M77"/>
    <mergeCell ref="N76:N77"/>
    <mergeCell ref="A214:A262"/>
    <mergeCell ref="M97:M98"/>
    <mergeCell ref="A130:A157"/>
    <mergeCell ref="AN1:AW1"/>
    <mergeCell ref="AL3:AL4"/>
    <mergeCell ref="AQ3:AQ4"/>
    <mergeCell ref="AS3:AS4"/>
    <mergeCell ref="AB3:AB4"/>
    <mergeCell ref="AP3:AP4"/>
    <mergeCell ref="F3:F4"/>
    <mergeCell ref="P4:R4"/>
    <mergeCell ref="AV3:AV4"/>
    <mergeCell ref="J2:K2"/>
    <mergeCell ref="P2:R2"/>
    <mergeCell ref="AM3:AM4"/>
    <mergeCell ref="U4:V4"/>
    <mergeCell ref="U2:V2"/>
    <mergeCell ref="G3:G4"/>
    <mergeCell ref="H3:H4"/>
    <mergeCell ref="I3:I4"/>
    <mergeCell ref="AW3:AW4"/>
    <mergeCell ref="L3:L4"/>
    <mergeCell ref="AH3:AH4"/>
    <mergeCell ref="AI3:AI4"/>
    <mergeCell ref="AK3:AK4"/>
    <mergeCell ref="AC3:AC4"/>
    <mergeCell ref="M2:N2"/>
    <mergeCell ref="J415:K415"/>
    <mergeCell ref="BF3:BF4"/>
    <mergeCell ref="A294:A321"/>
    <mergeCell ref="A322:A351"/>
    <mergeCell ref="AX76:AX77"/>
    <mergeCell ref="AY8:AY9"/>
    <mergeCell ref="AX35:AX36"/>
    <mergeCell ref="J4:K4"/>
    <mergeCell ref="T276:T278"/>
    <mergeCell ref="P415:R415"/>
    <mergeCell ref="AR3:AR4"/>
    <mergeCell ref="M412:N412"/>
    <mergeCell ref="M186:M188"/>
    <mergeCell ref="N186:N188"/>
    <mergeCell ref="S186:S188"/>
    <mergeCell ref="T186:T188"/>
    <mergeCell ref="U186:U188"/>
    <mergeCell ref="S276:S278"/>
    <mergeCell ref="V186:V188"/>
    <mergeCell ref="A187:A213"/>
    <mergeCell ref="S96:S98"/>
    <mergeCell ref="S8:S9"/>
    <mergeCell ref="BC76:BC77"/>
    <mergeCell ref="BC97:BC98"/>
  </mergeCells>
  <conditionalFormatting sqref="A37:I62 AK23:BG96 BH10:BH96 S20:BH20 L37:R58 B5:C428 AK216:BG400">
    <cfRule type="cellIs" dxfId="216" priority="58" stopIfTrue="1" operator="equal">
      <formula>"No"</formula>
    </cfRule>
  </conditionalFormatting>
  <conditionalFormatting sqref="A5:AI9 AJ5:AJ19 S10:AI19 D10:I33 S21:AI33 AJ21:AJ53 D34:AI34 A35:AI36 AF37:AI40 S37:AE53 AF42:AI53 AK46:AK53 S54:AK54 S55:AI58 AK55:AK62 AJ55:AJ71 U59:AK59 AF60:AI71 AF72:AJ150 A97:M98 O97:R98 W97:AE98 AK97:AW98 AZ97:BH98 A99:AE104 AK99:BG129 A105:I108 A109:AE128 A129:L131 O130:R131 W130:AE131 AK130:AW131 AZ130:BG131 AK132:BG150 A132:I156 AF151:BG153 AF154:AJ163 AK154:BG183 A157:AE158 A159:I185 AF164:AI169 AJ164:AJ175 AH170:AI175 AF170:AG177 AH176:AJ176 AH177:AI177 AJ177:AJ179 AF178:AI179 AF180:AJ183 AF184:BG211 A186:AE186 A187:L188 O187:R188 W187:AE188 A189:I194 A195:AE196 A197:I211 A212:AE212 AK212:BG213 AF212:AJ400 A213:L215 O214:R215 W214:AE215 AK214:AW215 AZ214:BG215 A216:AE275 A276:L278 O277:R278 W277:AE278 A279:AE293 A294:L295 O294:AE295 A296:P302 Q296:AE394 A303:I320 A321:P372 D373:P394 A395:AE397 A398:I409 AF401:BG428 A410:AE411 A412:M412 O412:AE412 A413:AE414 A415:M415 O415:Q415 S415 U415:AE415 A416:AE428 L60:AE62 A63:AE63 A64:I67 A68:AE88 A89:I95 A96:AE96 L132:AE156 L159:AE185 L189:AE194 L197:AE211 AK216:BG400">
    <cfRule type="cellIs" dxfId="215" priority="84" stopIfTrue="1" operator="equal">
      <formula>"Yes"</formula>
    </cfRule>
  </conditionalFormatting>
  <conditionalFormatting sqref="D1:D65540">
    <cfRule type="cellIs" dxfId="214" priority="57" stopIfTrue="1" operator="equal">
      <formula>"-"</formula>
    </cfRule>
  </conditionalFormatting>
  <conditionalFormatting sqref="F54:AK54">
    <cfRule type="cellIs" dxfId="213" priority="48" stopIfTrue="1" operator="equal">
      <formula>"-"</formula>
    </cfRule>
  </conditionalFormatting>
  <conditionalFormatting sqref="F20:BH20">
    <cfRule type="cellIs" dxfId="212" priority="51" stopIfTrue="1" operator="equal">
      <formula>"-"</formula>
    </cfRule>
  </conditionalFormatting>
  <conditionalFormatting sqref="J37:K62">
    <cfRule type="cellIs" dxfId="211" priority="50" stopIfTrue="1" operator="equal">
      <formula>"Yes"</formula>
    </cfRule>
    <cfRule type="cellIs" dxfId="210" priority="49" stopIfTrue="1" operator="equal">
      <formula>"No"</formula>
    </cfRule>
  </conditionalFormatting>
  <conditionalFormatting sqref="J132:K156">
    <cfRule type="cellIs" dxfId="209" priority="41" stopIfTrue="1" operator="equal">
      <formula>"Yes"</formula>
    </cfRule>
  </conditionalFormatting>
  <conditionalFormatting sqref="J159:K185">
    <cfRule type="cellIs" dxfId="208" priority="39" stopIfTrue="1" operator="equal">
      <formula>"Yes"</formula>
    </cfRule>
  </conditionalFormatting>
  <conditionalFormatting sqref="J189:K194">
    <cfRule type="cellIs" dxfId="207" priority="37" stopIfTrue="1" operator="equal">
      <formula>"Yes"</formula>
    </cfRule>
  </conditionalFormatting>
  <conditionalFormatting sqref="J197:K211">
    <cfRule type="cellIs" dxfId="206" priority="35" stopIfTrue="1" operator="equal">
      <formula>"Yes"</formula>
    </cfRule>
  </conditionalFormatting>
  <conditionalFormatting sqref="J303:P320">
    <cfRule type="cellIs" dxfId="205" priority="32" stopIfTrue="1" operator="equal">
      <formula>"No"</formula>
    </cfRule>
    <cfRule type="cellIs" dxfId="204" priority="33" stopIfTrue="1" operator="equal">
      <formula>"Yes"</formula>
    </cfRule>
  </conditionalFormatting>
  <conditionalFormatting sqref="J10:R33">
    <cfRule type="cellIs" dxfId="203" priority="53" stopIfTrue="1" operator="equal">
      <formula>"Yes"</formula>
    </cfRule>
    <cfRule type="cellIs" dxfId="202" priority="52" stopIfTrue="1" operator="equal">
      <formula>"No"</formula>
    </cfRule>
  </conditionalFormatting>
  <conditionalFormatting sqref="J64:AE67">
    <cfRule type="cellIs" dxfId="201" priority="46" stopIfTrue="1" operator="equal">
      <formula>"No"</formula>
    </cfRule>
    <cfRule type="cellIs" dxfId="200" priority="47" stopIfTrue="1" operator="equal">
      <formula>"Yes"</formula>
    </cfRule>
  </conditionalFormatting>
  <conditionalFormatting sqref="J89:AE95">
    <cfRule type="cellIs" dxfId="199" priority="44" stopIfTrue="1" operator="equal">
      <formula>"No"</formula>
    </cfRule>
    <cfRule type="cellIs" dxfId="198" priority="45" stopIfTrue="1" operator="equal">
      <formula>"Yes"</formula>
    </cfRule>
  </conditionalFormatting>
  <conditionalFormatting sqref="J105:AE108">
    <cfRule type="cellIs" dxfId="197" priority="43" stopIfTrue="1" operator="equal">
      <formula>"Yes"</formula>
    </cfRule>
    <cfRule type="cellIs" dxfId="196" priority="42" stopIfTrue="1" operator="equal">
      <formula>"No"</formula>
    </cfRule>
  </conditionalFormatting>
  <conditionalFormatting sqref="J132:AE156">
    <cfRule type="cellIs" dxfId="195" priority="40" stopIfTrue="1" operator="equal">
      <formula>"No"</formula>
    </cfRule>
  </conditionalFormatting>
  <conditionalFormatting sqref="J159:AE185">
    <cfRule type="cellIs" dxfId="194" priority="38" stopIfTrue="1" operator="equal">
      <formula>"No"</formula>
    </cfRule>
  </conditionalFormatting>
  <conditionalFormatting sqref="J189:AE194">
    <cfRule type="cellIs" dxfId="193" priority="36" stopIfTrue="1" operator="equal">
      <formula>"No"</formula>
    </cfRule>
  </conditionalFormatting>
  <conditionalFormatting sqref="J197:AE211">
    <cfRule type="cellIs" dxfId="192" priority="34" stopIfTrue="1" operator="equal">
      <formula>"No"</formula>
    </cfRule>
  </conditionalFormatting>
  <conditionalFormatting sqref="J398:AE409">
    <cfRule type="cellIs" dxfId="191" priority="30" stopIfTrue="1" operator="equal">
      <formula>"No"</formula>
    </cfRule>
    <cfRule type="cellIs" dxfId="190" priority="31" stopIfTrue="1" operator="equal">
      <formula>"Yes"</formula>
    </cfRule>
  </conditionalFormatting>
  <conditionalFormatting sqref="L59:AE62 A63:AE63 A64:I67 A68:AE88 A89:I95 A96:AE96">
    <cfRule type="cellIs" dxfId="189" priority="80" stopIfTrue="1" operator="equal">
      <formula>"No"</formula>
    </cfRule>
  </conditionalFormatting>
  <conditionalFormatting sqref="M294:N294">
    <cfRule type="cellIs" dxfId="188" priority="72" stopIfTrue="1" operator="equal">
      <formula>"No"</formula>
    </cfRule>
    <cfRule type="cellIs" dxfId="187" priority="73" stopIfTrue="1" operator="equal">
      <formula>"Yes"</formula>
    </cfRule>
  </conditionalFormatting>
  <conditionalFormatting sqref="M129:AE129">
    <cfRule type="cellIs" dxfId="186" priority="79" stopIfTrue="1" operator="equal">
      <formula>"Yes"</formula>
    </cfRule>
  </conditionalFormatting>
  <conditionalFormatting sqref="M129:AE276">
    <cfRule type="cellIs" dxfId="185" priority="74" stopIfTrue="1" operator="equal">
      <formula>"No"</formula>
    </cfRule>
  </conditionalFormatting>
  <conditionalFormatting sqref="M213:AE213">
    <cfRule type="cellIs" dxfId="184" priority="77" stopIfTrue="1" operator="equal">
      <formula>"Yes"</formula>
    </cfRule>
  </conditionalFormatting>
  <conditionalFormatting sqref="M276:AE276">
    <cfRule type="cellIs" dxfId="183" priority="75" stopIfTrue="1" operator="equal">
      <formula>"Yes"</formula>
    </cfRule>
  </conditionalFormatting>
  <conditionalFormatting sqref="S59:T59">
    <cfRule type="cellIs" dxfId="182" priority="81" stopIfTrue="1" operator="equal">
      <formula>"Yes"</formula>
    </cfRule>
  </conditionalFormatting>
  <conditionalFormatting sqref="S37:AI53 A5:AI9 A35:AI36 A97:M98 A99:AE104 A105:I108 A109:AE128 A129:L131 A132:I156 A157:AE158 A159:I185 A186:AE186 A187:L188 A189:I194 A195:AE196 A197:I211 A212:AE212 A213:L215 A216:AE275 A276:L278 A279:AE293 A294:L295 A296:P302 A303:I320 A321:P372 A395:AE397 A398:I409 A410:AE411 A412:M412 A413:AE414 A415:M415 A416:AE428 D10:I33 D34:AI34 D373:P394 S54:AK54 AJ5:AJ19 S10:AI19 S21:AI33 AJ21:AJ53 AK46:AK53 S55:AI58 AK55:AK62 AJ55:AJ71 AF59:AK59 AF60:AI71 AF72:AJ150 O97:R98 W97:AE98 AK97:AW98 AZ97:BH98 AK99:BG129 O130:R131 W130:AE131 AK130:AW131 AZ130:BG131 AK132:BG150 AF151:BG153 AF154:AJ163 AK154:BG183 AF164:AI169 AJ164:AJ175 AH170:AI175 AF170:AG177 AH176:AJ176 AH177:AI177 AJ177:AJ179 AF178:AI179 AF180:AJ183 AF184:BG211 O187:R188 W187:AE188 AK212:BG213 AF212:AJ400 O214:R215 W214:AE215 AK214:AW215 AZ214:BG215 O277:R278 W277:AE278 O294:AE295 Q296:AE394 AF401:BG428 O412:AE412 O415:Q415 S415 U415:AE415">
    <cfRule type="cellIs" dxfId="181" priority="83" stopIfTrue="1" operator="equal">
      <formula>"No"</formula>
    </cfRule>
  </conditionalFormatting>
  <conditionalFormatting sqref="AF41:AI41">
    <cfRule type="cellIs" dxfId="180" priority="69" stopIfTrue="1" operator="equal">
      <formula>"Yes"</formula>
    </cfRule>
  </conditionalFormatting>
  <conditionalFormatting sqref="AK63:BG96">
    <cfRule type="cellIs" dxfId="179" priority="61" stopIfTrue="1" operator="equal">
      <formula>"Yes"</formula>
    </cfRule>
  </conditionalFormatting>
  <conditionalFormatting sqref="AK5:BH19 B5:C428 BH10:BH96 S20:BH20 L37:R59 A37:I62 AL46:BG62">
    <cfRule type="cellIs" dxfId="178" priority="59" stopIfTrue="1" operator="equal">
      <formula>"Yes"</formula>
    </cfRule>
  </conditionalFormatting>
  <conditionalFormatting sqref="AK5:BH22">
    <cfRule type="cellIs" dxfId="177" priority="60" stopIfTrue="1" operator="equal">
      <formula>"No"</formula>
    </cfRule>
  </conditionalFormatting>
  <conditionalFormatting sqref="AK21:BH22 AK23:BG45">
    <cfRule type="cellIs" dxfId="176" priority="63" stopIfTrue="1" operator="equal">
      <formula>"Yes"</formula>
    </cfRule>
  </conditionalFormatting>
  <conditionalFormatting sqref="AM54:BG54">
    <cfRule type="cellIs" dxfId="175" priority="55" stopIfTrue="1" operator="equal">
      <formula>"-"</formula>
    </cfRule>
  </conditionalFormatting>
  <conditionalFormatting sqref="AZ84">
    <cfRule type="cellIs" dxfId="174" priority="54" stopIfTrue="1" operator="equal">
      <formula>"Yes"</formula>
    </cfRule>
  </conditionalFormatting>
  <conditionalFormatting sqref="BH23:BH25">
    <cfRule type="cellIs" dxfId="173" priority="28" operator="equal">
      <formula>"yes"</formula>
    </cfRule>
    <cfRule type="cellIs" dxfId="171" priority="29" operator="equal">
      <formula>"no"</formula>
    </cfRule>
  </conditionalFormatting>
  <conditionalFormatting sqref="BH99:BH428">
    <cfRule type="cellIs" dxfId="170" priority="2" stopIfTrue="1" operator="equal">
      <formula>"Yes"</formula>
    </cfRule>
    <cfRule type="cellIs" dxfId="169" priority="1" stopIfTrue="1" operator="equal">
      <formula>"No"</formula>
    </cfRule>
  </conditionalFormatting>
  <dataValidations xWindow="533" yWindow="412" count="393">
    <dataValidation allowBlank="1" showInputMessage="1" showErrorMessage="1" promptTitle="Directors / Managers" prompt="Includes Management Board. Additional Info. includes Supervisory Board" sqref="AQ412:AR412" xr:uid="{00000000-0002-0000-0000-000000000000}"/>
    <dataValidation allowBlank="1" showInputMessage="1" showErrorMessage="1" promptTitle="Directors / Financial Statements" prompt="Directors appointment date, and Financials Statements are only available for public listed companies." sqref="BB412" xr:uid="{00000000-0002-0000-0000-000001000000}"/>
    <dataValidation allowBlank="1" showInputMessage="1" showErrorMessage="1" promptTitle="Directors details" prompt="reflects the Proprietor details" sqref="V412" xr:uid="{00000000-0002-0000-0000-000002000000}"/>
    <dataValidation allowBlank="1" showInputMessage="1" showErrorMessage="1" promptTitle="Data Service - India" prompt="common mapping also includes: Sri Lanka, Nepal, Pakistan, Bangladesh." sqref="AV412" xr:uid="{00000000-0002-0000-0000-000003000000}"/>
    <dataValidation allowBlank="1" showInputMessage="1" showErrorMessage="1" promptTitle="Non Benelux Customers" prompt="will only receive one director (name only)." sqref="G412" xr:uid="{00000000-0002-0000-0000-000004000000}"/>
    <dataValidation allowBlank="1" showInputMessage="1" showErrorMessage="1" promptTitle="Negative Info" prompt="includes Remarks of payment." sqref="P412:Q412" xr:uid="{00000000-0002-0000-0000-000005000000}"/>
    <dataValidation allowBlank="1" showInputMessage="1" showErrorMessage="1" promptTitle="Data Service - MENA" prompt="includes: Bahrain, Benin, Burkina Faso, Congo, Egypt, Jordan, Kuwait, Lebanon, Oman, Palestine, Qatar, Saudi Arabia, Sudan, Syria, United Arab Emirates, Western Sahara, Yemen." sqref="AK412" xr:uid="{00000000-0002-0000-0000-000006000000}"/>
    <dataValidation allowBlank="1" showInputMessage="1" showErrorMessage="1" promptTitle="Data Content - China" prompt="varies greatly from report to report in China, a Fresh Investigation may be recommended." sqref="AO412" xr:uid="{00000000-0002-0000-0000-000007000000}"/>
    <dataValidation allowBlank="1" showInputMessage="1" showErrorMessage="1" promptTitle="UK" sqref="U4" xr:uid="{00000000-0002-0000-0000-000008000000}"/>
    <dataValidation allowBlank="1" showErrorMessage="1" promptTitle="Address" prompt="Country only" sqref="Z200:Z202" xr:uid="{00000000-0002-0000-0000-000009000000}"/>
    <dataValidation allowBlank="1" showInputMessage="1" showErrorMessage="1" promptTitle="Activity Code" prompt="NACE rev2" sqref="Z65" xr:uid="{00000000-0002-0000-0000-00000A000000}"/>
    <dataValidation allowBlank="1" showErrorMessage="1" promptTitle="Activity Code" prompt="NACE rev2" sqref="Z56:Z57" xr:uid="{00000000-0002-0000-0000-00000B000000}"/>
    <dataValidation allowBlank="1" showInputMessage="1" showErrorMessage="1" promptTitle="Country" prompt="Default to US" sqref="BB107:BC107 BB101:BC101" xr:uid="{00000000-0002-0000-0000-00000C000000}"/>
    <dataValidation allowBlank="1" showInputMessage="1" showErrorMessage="1" promptTitle="US Financial Statements" prompt="Only available on public listed companies." sqref="BB301" xr:uid="{00000000-0002-0000-0000-00000D000000}"/>
    <dataValidation allowBlank="1" showInputMessage="1" showErrorMessage="1" promptTitle="Payment Information" prompt="Text description only." sqref="AG125 AG128" xr:uid="{00000000-0002-0000-0000-00000E000000}"/>
    <dataValidation allowBlank="1" showInputMessage="1" showErrorMessage="1" promptTitle="Additional Information" prompt="Key Financials may exist if full financials are unknown._x000a__x000a_These are are in IDR Company Info. section because they may headline figures, not based on published Financial Statements." sqref="AG412" xr:uid="{00000000-0002-0000-0000-00000F000000}"/>
    <dataValidation allowBlank="1" showInputMessage="1" showErrorMessage="1" promptTitle="Activity Code" prompt="NACE" sqref="BF65:BF66 AG65 BF14 BF16" xr:uid="{00000000-0002-0000-0000-000010000000}"/>
    <dataValidation allowBlank="1" showInputMessage="1" showErrorMessage="1" promptTitle="Payment Data" prompt="contains text comments only - no trade payment data." sqref="AK125:AK128" xr:uid="{00000000-0002-0000-0000-000011000000}"/>
    <dataValidation allowBlank="1" showInputMessage="1" showErrorMessage="1" promptTitle="Banker Address" prompt="Country only" sqref="AK285" xr:uid="{00000000-0002-0000-0000-000012000000}"/>
    <dataValidation allowBlank="1" showInputMessage="1" showErrorMessage="1" promptTitle="address" prompt="Not always fully available, may just contain CITY element" sqref="J142:J143 J169" xr:uid="{00000000-0002-0000-0000-000013000000}"/>
    <dataValidation allowBlank="1" showInputMessage="1" showErrorMessage="1" promptTitle="Negative Info" prompt="Lista Clinton sanctions only" sqref="BF122" xr:uid="{00000000-0002-0000-0000-000014000000}"/>
    <dataValidation allowBlank="1" showInputMessage="1" showErrorMessage="1" promptTitle="Address" prompt="Country only" sqref="BF200" xr:uid="{00000000-0002-0000-0000-000015000000}"/>
    <dataValidation allowBlank="1" showInputMessage="1" showErrorMessage="1" promptTitle="Amortisation" prompt="exists on Banks only" sqref="BF309" xr:uid="{00000000-0002-0000-0000-000016000000}"/>
    <dataValidation allowBlank="1" showInputMessage="1" showErrorMessage="1" promptTitle="Stock Turnover" prompt="Not present on Banks or Insurance" sqref="BF383" xr:uid="{00000000-0002-0000-0000-000017000000}"/>
    <dataValidation allowBlank="1" showInputMessage="1" showErrorMessage="1" promptTitle="Financial Formats" prompt="Three formats exist: Bank, Insurance and Commercial._x000a_Cashflow (if available) in Additional Financials" sqref="BF412" xr:uid="{00000000-0002-0000-0000-000018000000}"/>
    <dataValidation allowBlank="1" showInputMessage="1" showErrorMessage="1" promptTitle="Other Appropriations" prompt="Not on Bank or Insurance" sqref="BF319" xr:uid="{00000000-0002-0000-0000-000019000000}"/>
    <dataValidation allowBlank="1" showInputMessage="1" showErrorMessage="1" promptTitle="Gearing" prompt="Bank Debt is unknown." sqref="BF389 AG389" xr:uid="{00000000-0002-0000-0000-00001A000000}"/>
    <dataValidation allowBlank="1" showInputMessage="1" showErrorMessage="1" promptTitle="Bankers Address" prompt="Branch location only" sqref="BF285:BF287 AG285" xr:uid="{00000000-0002-0000-0000-00001B000000}"/>
    <dataValidation allowBlank="1" showInputMessage="1" showErrorMessage="1" promptTitle="Safe Number" prompt="repeats Company Registration Number" sqref="AZ12" xr:uid="{00000000-0002-0000-0000-00001C000000}"/>
    <dataValidation allowBlank="1" showInputMessage="1" showErrorMessage="1" promptTitle="Tax ID" prompt="Federal &quot;Tax ID&quot; available in additional informaton" sqref="BB41" xr:uid="{00000000-0002-0000-0000-00001D000000}"/>
    <dataValidation allowBlank="1" showInputMessage="1" showErrorMessage="1" promptTitle="Confolidated Accounts" prompt="Default =No" sqref="AU299 AU301" xr:uid="{00000000-0002-0000-0000-00001E000000}"/>
    <dataValidation allowBlank="1" showInputMessage="1" showErrorMessage="1" promptTitle="secondary classification" prompt="if more than one classification array exists_x000a_e.g. SIC and NACE" sqref="D67" xr:uid="{00000000-0002-0000-0000-00001F000000}"/>
    <dataValidation allowBlank="1" showInputMessage="1" showErrorMessage="1" promptTitle="Company Registration Number" prompt="8 digit KvK no. is appended with four extra digits (&quot;0000&quot; represents HQ)." sqref="G221 G233 G245 G257" xr:uid="{00000000-0002-0000-0000-000020000000}"/>
    <dataValidation allowBlank="1" showInputMessage="1" showErrorMessage="1" promptTitle="Activity Classification" prompt="a close derivative of the US87 SIC e.g. &quot;U.S. Postal Service&quot; would be &quot;Postal Service&quot;." sqref="BE64" xr:uid="{00000000-0002-0000-0000-000021000000}"/>
    <dataValidation allowBlank="1" showInputMessage="1" showErrorMessage="1" promptTitle="Activity Classification" prompt="CIIU: classification shares a similar divisional structure as EU ISIC revision 4, but the codes differ at 4 digit level. Includes Section code (alpha) and 4 digit code (numeric)." sqref="BF67" xr:uid="{00000000-0002-0000-0000-000022000000}"/>
    <dataValidation allowBlank="1" showInputMessage="1" showErrorMessage="1" promptTitle="Payment Data" prompt="Trade reference data only (Additional Info)" sqref="BE125" xr:uid="{00000000-0002-0000-0000-000023000000}"/>
    <dataValidation allowBlank="1" showInputMessage="1" showErrorMessage="1" promptTitle="classification" prompt="NACE Rév. 2 2007 _x000a__x000a_EU Nomenclature statistique des activités économiques dans la Communauté européenne" sqref="P16:R17 P14:R14 AI16:AJ17 AI14:AJ14 AM16:AM17 AC64 AP64 AM14 AI64:AJ66 X64 AC17 X58 AG64:AH64 X17 P64:R66 AM64:AM66 AI56:AJ58 P56:R58" xr:uid="{00000000-0002-0000-0000-000024000000}"/>
    <dataValidation allowBlank="1" showInputMessage="1" showErrorMessage="1" promptTitle="classification" prompt="SIC 2003_x000a__x000a_Office for National Satistics - Standard Industrial Classification_x000a_" sqref="U67" xr:uid="{00000000-0002-0000-0000-000025000000}"/>
    <dataValidation allowBlank="1" showInputMessage="1" showErrorMessage="1" promptTitle="type" prompt="LocalFinancialsPLC_x000a_LocalFinancialsInterim_x000a_LocalFinancialsGlobalInterim" sqref="AW394" xr:uid="{00000000-0002-0000-0000-000026000000}"/>
    <dataValidation allowBlank="1" showInputMessage="1" showErrorMessage="1" promptTitle="local financial statements type" prompt="LocalFinancialsCSUK (bulk: AC01)_x000a_LocalFinancialsGAAP (bulk: AC02)_x000a_LocalFinancialsIFRS  (bulk: AC03)_x000a_LocalFinancialsBank (bulk: AC04)_x000a_LocalFinancialsInsurance (bulk: AC05)" sqref="M394" xr:uid="{00000000-0002-0000-0000-000027000000}"/>
    <dataValidation allowBlank="1" showInputMessage="1" showErrorMessage="1" promptTitle="local financial statements type" prompt="- LocalFinancialsCSIT_x000a_- LocalFinancialsIFRS" sqref="L394" xr:uid="{00000000-0002-0000-0000-000028000000}"/>
    <dataValidation allowBlank="1" showInputMessage="1" showErrorMessage="1" promptTitle="authority" prompt="Website &quot;power&quot;" sqref="L155" xr:uid="{00000000-0002-0000-0000-000029000000}"/>
    <dataValidation allowBlank="1" showInputMessage="1" showErrorMessage="1" promptTitle="classification" prompt="NACE exists in Sri Lanka" sqref="AV67" xr:uid="{00000000-0002-0000-0000-00002A000000}"/>
    <dataValidation allowBlank="1" showInputMessage="1" showErrorMessage="1" promptTitle="classification" prompt="US87" sqref="BE14 BA58:BA59 BA14:BB14 AW14 AW16:AW17 BA16:BB17 AW56 AW58:AW59 BA56 BE16 BH17" xr:uid="{00000000-0002-0000-0000-00002B000000}"/>
    <dataValidation allowBlank="1" showInputMessage="1" showErrorMessage="1" promptTitle="Payment Data" prompt="contained in &quot;Payment Expectations Summary&quot;_x000a_refer to data dictionary" sqref="G125" xr:uid="{00000000-0002-0000-0000-00002C000000}"/>
    <dataValidation allowBlank="1" showInputMessage="1" showErrorMessage="1" promptTitle="simple value" prompt="contains Country only" sqref="AW247" xr:uid="{00000000-0002-0000-0000-00002D000000}"/>
    <dataValidation allowBlank="1" showInputMessage="1" showErrorMessage="1" promptTitle="classification" prompt="NACE-BEL 2008" sqref="F65:F66 F14" xr:uid="{00000000-0002-0000-0000-00002E000000}"/>
    <dataValidation allowBlank="1" showInputMessage="1" showErrorMessage="1" promptTitle="classification" prompt="SIC 2007_x000a__x000a_Office for National Satistics - Standard Industrial Classification_x000a_" sqref="U65:U66" xr:uid="{00000000-0002-0000-0000-00002F000000}"/>
    <dataValidation allowBlank="1" showInputMessage="1" showErrorMessage="1" promptTitle="Latest Turnover" prompt="&quot;Net Sales&quot;" sqref="P22:S22" xr:uid="{00000000-0002-0000-0000-000030000000}"/>
    <dataValidation allowBlank="1" showInputMessage="1" showErrorMessage="1" promptTitle="Revenue" prompt="Total Operating Income" sqref="P303:S303" xr:uid="{00000000-0002-0000-0000-000031000000}"/>
    <dataValidation allowBlank="1" showInputMessage="1" showErrorMessage="1" promptTitle="Revenue" prompt="Net Sales" sqref="AD303" xr:uid="{00000000-0002-0000-0000-000032000000}"/>
    <dataValidation allowBlank="1" showInputMessage="1" showErrorMessage="1" promptTitle="Other Addresses" prompt="Branch records (website: &quot;Other Establishments&quot;)." sqref="I105" xr:uid="{00000000-0002-0000-0000-000033000000}"/>
    <dataValidation allowBlank="1" showInputMessage="1" showErrorMessage="1" promptTitle="Director Type" prompt="defaults as &quot;Other&quot;" sqref="M176 AI176:AJ176" xr:uid="{00000000-0002-0000-0000-000034000000}"/>
    <dataValidation allowBlank="1" showInputMessage="1" showErrorMessage="1" promptTitle="Shareholder Type" prompt="institutional investors are set as &quot;Other&quot;" sqref="AW199" xr:uid="{00000000-0002-0000-0000-000035000000}"/>
    <dataValidation allowBlank="1" showInputMessage="1" showErrorMessage="1" promptTitle="Company Registration Number" prompt="RUT Number" sqref="BE39 BE13" xr:uid="{00000000-0002-0000-0000-000036000000}"/>
    <dataValidation allowBlank="1" showInputMessage="1" showErrorMessage="1" promptTitle="classification" prompt="F150 is based on CIIU Rev3 (ISIC Rev3)" sqref="BC67" xr:uid="{00000000-0002-0000-0000-000037000000}"/>
    <dataValidation allowBlank="1" showInputMessage="1" showErrorMessage="1" promptTitle="classification" prompt="F883 is based on CLAE/ClaAE-2010_x000a__x000a_CLASSIFICATION OF ECONOMIC ACTIVITIES (CLAE) Formula No. F883&quot;" sqref="BC64" xr:uid="{00000000-0002-0000-0000-000038000000}"/>
    <dataValidation allowBlank="1" showInputMessage="1" showErrorMessage="1" promptTitle="address" prompt="city only" sqref="AG248" xr:uid="{00000000-0002-0000-0000-000039000000}"/>
    <dataValidation allowBlank="1" showInputMessage="1" showErrorMessage="1" promptTitle="statementType" prompt="GlobalFinancialsGGS" sqref="U300" xr:uid="{00000000-0002-0000-0000-00003A000000}"/>
    <dataValidation allowBlank="1" showInputMessage="1" showErrorMessage="1" promptTitle="classification" prompt="Japan Standard Industrial Classification" sqref="AN64" xr:uid="{00000000-0002-0000-0000-00003B000000}"/>
    <dataValidation allowBlank="1" showInputMessage="1" showErrorMessage="1" promptTitle="paymentData" prompt="paymentExpectationDays (creditor days) exists in additionalInformation" sqref="F125:F126 F128" xr:uid="{00000000-0002-0000-0000-00003C000000}"/>
    <dataValidation allowBlank="1" showInputMessage="1" showErrorMessage="1" promptTitle="dbt equivalent" prompt="paymentsBeyondTerms.company" sqref="L126" xr:uid="{00000000-0002-0000-0000-00003D000000}"/>
    <dataValidation allowBlank="1" showInputMessage="1" showErrorMessage="1" promptTitle="payment data" prompt="Payment References" sqref="AI125:AJ125" xr:uid="{00000000-0002-0000-0000-00003E000000}"/>
    <dataValidation allowBlank="1" showInputMessage="1" showErrorMessage="1" promptTitle="payment data" prompt="&quot;Trade Payment Days&quot; and &quot;Moving Average Days&quot; exists." sqref="AZ126" xr:uid="{00000000-0002-0000-0000-00003F000000}"/>
    <dataValidation allowBlank="1" showInputMessage="1" showErrorMessage="1" promptTitle="paymentData" prompt=".dbt.industryDBT" sqref="BB127" xr:uid="{00000000-0002-0000-0000-000040000000}"/>
    <dataValidation allowBlank="1" showInputMessage="1" showErrorMessage="1" promptTitle="payment data" prompt="&quot;Late payment days (entity)&quot;" sqref="AX126:AY126" xr:uid="{00000000-0002-0000-0000-000041000000}"/>
    <dataValidation allowBlank="1" showInputMessage="1" showErrorMessage="1" promptTitle="payment data" prompt="&quot;Late payments days (industry average)&quot;" sqref="AX127:AY127" xr:uid="{00000000-0002-0000-0000-000042000000}"/>
    <dataValidation allowBlank="1" showInputMessage="1" showErrorMessage="1" promptTitle="payment data" prompt="&quot;payment expectation days&quot; exists" sqref="G126" xr:uid="{00000000-0002-0000-0000-000043000000}"/>
    <dataValidation allowBlank="1" showInputMessage="1" showErrorMessage="1" promptTitle="payment days" prompt="&quot;Industry Average Payment Expectation Days&quot; exists" sqref="G127" xr:uid="{00000000-0002-0000-0000-000044000000}"/>
    <dataValidation allowBlank="1" showInputMessage="1" showErrorMessage="1" promptTitle="dbt equivalent" prompt="paymentsBeyondTerms.sector" sqref="L127" xr:uid="{00000000-0002-0000-0000-000045000000}"/>
    <dataValidation allowBlank="1" showInputMessage="1" showErrorMessage="1" promptTitle="paymentData" prompt="IndustryAveragePaymentExpectationDays" sqref="F127" xr:uid="{00000000-0002-0000-0000-000046000000}"/>
    <dataValidation allowBlank="1" showInputMessage="1" showErrorMessage="1" promptTitle="payment data" prompt="contains an &quot;average delay&quot; element" sqref="BD126" xr:uid="{00000000-0002-0000-0000-000047000000}"/>
    <dataValidation allowBlank="1" showInputMessage="1" showErrorMessage="1" promptTitle="Payment Data" prompt="The payment data occurs under &quot;Payment Information&quot;_x000a_" sqref="BD125" xr:uid="{00000000-0002-0000-0000-000048000000}"/>
    <dataValidation allowBlank="1" showInputMessage="1" showErrorMessage="1" promptTitle="classification" prompt="UK SIC 2007_x000a__x000a_Office for National Satistics - Standard Industrial Classification._x000a_Output as a five digit numeric._x000a_The first four digits are identical to NACE Rev 2 (and ISIC Rev. 4)._x000a_" sqref="U64 AQ64:AR64 M64 AK64:AL64 AK17:AL17" xr:uid="{00000000-0002-0000-0000-000049000000}"/>
    <dataValidation allowBlank="1" showInputMessage="1" showErrorMessage="1" promptTitle="classification" prompt="SIC03 is output to five digits" sqref="AV64" xr:uid="{00000000-0002-0000-0000-00004A000000}"/>
    <dataValidation allowBlank="1" showInputMessage="1" showErrorMessage="1" promptTitle="currency" prompt="USD" sqref="BG92" xr:uid="{00000000-0002-0000-0000-00004B000000}"/>
    <dataValidation allowBlank="1" showInputMessage="1" showErrorMessage="1" promptTitle="principal activity" prompt="Line of Business exists" sqref="BG58:BH58" xr:uid="{00000000-0002-0000-0000-00004C000000}"/>
    <dataValidation allowBlank="1" showInputMessage="1" showErrorMessage="1" promptTitle="negative information" prompt="insolvency information_x000a_federal litigation_x000a_state litigation_x000a_concursos_x000a_SAT actions" sqref="BH122" xr:uid="{00000000-0002-0000-0000-00004D000000}"/>
    <dataValidation allowBlank="1" showInputMessage="1" showErrorMessage="1" promptTitle="negativeInformation" prompt="Judgments_x000a_Defaults_x000a_Collection Agency" sqref="AZ122" xr:uid="{00000000-0002-0000-0000-00004E000000}"/>
    <dataValidation allowBlank="1" showInputMessage="1" showErrorMessage="1" promptTitle="Date Appointed" prompt="Only available on public listed companies" sqref="BC154" xr:uid="{00000000-0002-0000-0000-00004F000000}"/>
    <dataValidation allowBlank="1" showInputMessage="1" showErrorMessage="1" promptTitle="classification" prompt="ES CNAE 2009_x000a__x000a_Clasificación Nacional de Actividades Económicas (CNAE) from the Instituto Nacional de Estadistica (INE)_x000a_" sqref="AD64 AD17 AD58:AD59 AD56" xr:uid="{00000000-0002-0000-0000-000050000000}"/>
    <dataValidation allowBlank="1" showInputMessage="1" showErrorMessage="1" promptTitle="classification" prompt="CNAE 2007_x000a__x000a_Classificação Nacional das Atividades Econômicas _x000a_(CNAE) - Comissão Nacional de Classificação._x000a__x000a_" sqref="BD64" xr:uid="{00000000-0002-0000-0000-000051000000}"/>
    <dataValidation allowBlank="1" showInputMessage="1" showErrorMessage="1" promptTitle="classification" prompt="CNAE 2007_x000a__x000a_Classificação Nacional das Atividades Econômicas _x000a_(CNAE) - Comissão Nacional de Classificação._x000a_" sqref="BD59" xr:uid="{00000000-0002-0000-0000-000052000000}"/>
    <dataValidation allowBlank="1" showInputMessage="1" showErrorMessage="1" promptTitle="classification" prompt="NOGA 2008_x000a__x000a_General Classification of Economic Activities (NOGA)" sqref="AB64 AB59 AB17" xr:uid="{00000000-0002-0000-0000-000053000000}"/>
    <dataValidation allowBlank="1" showInputMessage="1" showErrorMessage="1" promptTitle="classification" prompt="ATECO 2007_x000a__x000a_Classificazione delle Attività Economiche (ATECO)" sqref="L14 L16:L17 L64:L66" xr:uid="{00000000-0002-0000-0000-000054000000}"/>
    <dataValidation allowBlank="1" showInputMessage="1" showErrorMessage="1" promptTitle="classification" prompt="NAF/API_x000a__x000a_NAF Rev. 2 2008 [Nomenclature d'Activités Française] also known as APE [Activite Principale de l'Entreprise]_x000a__x000a_4 digits based on NACE codes, plus a letter specific to France." sqref="I56:I59 I14 I16:I17 I64:I66" xr:uid="{00000000-0002-0000-0000-000055000000}"/>
    <dataValidation allowBlank="1" showInputMessage="1" showErrorMessage="1" promptTitle="classification" prompt="NACEBEL 08" sqref="F64 F17 F56:F59" xr:uid="{00000000-0002-0000-0000-000056000000}"/>
    <dataValidation allowBlank="1" showInputMessage="1" showErrorMessage="1" promptTitle="classification" prompt="SBI 2008_x000a__x000a_Standaard Bedrijfsindeling" sqref="G56:G59 G14 G16:G17 G64:G66" xr:uid="{00000000-0002-0000-0000-000057000000}"/>
    <dataValidation allowBlank="1" showInputMessage="1" showErrorMessage="1" promptTitle="credit limit:" prompt="Not available for _x000a_- Iceland_x000a_- Malta_x000a_- Lithuania" sqref="AH28:AH29 AH80:AH81" xr:uid="{00000000-0002-0000-0000-000058000000}"/>
    <dataValidation allowBlank="1" showInputMessage="1" showErrorMessage="1" promptTitle="provider score:" prompt="Not available for:_x000a_- Malta" sqref="AH93:AH94 AH82:AH85 AH30:AH31" xr:uid="{00000000-0002-0000-0000-000059000000}"/>
    <dataValidation allowBlank="1" showInputMessage="1" showErrorMessage="1" promptTitle="id type" prompt="Owner Number" sqref="N132:N133 N159:N160" xr:uid="{00000000-0002-0000-0000-00005A000000}"/>
    <dataValidation allowBlank="1" showInputMessage="1" showErrorMessage="1" promptTitle="director type" prompt="- Person_x000a_- Other" sqref="M148 U148" xr:uid="{00000000-0002-0000-0000-00005B000000}"/>
    <dataValidation allowBlank="1" showInputMessage="1" showErrorMessage="1" promptTitle="simple value" prompt="Full address" sqref="D141 I169 F141 O141:P141 S141:AA141 H141:M141 AD141:AH141 AK141:BH141" xr:uid="{00000000-0002-0000-0000-00005C000000}"/>
    <dataValidation allowBlank="1" showInputMessage="1" showErrorMessage="1" promptTitle="gender" prompt="defaults as &quot;Unknown&quot;" sqref="M172:N172 AX172 W172 H144 BD144:BH144 AO144:BB144 M144:P144 AI172:AJ172 V144:AJ144" xr:uid="{00000000-0002-0000-0000-00005D000000}"/>
    <dataValidation allowBlank="1" showInputMessage="1" showErrorMessage="1" promptTitle="classification" prompt="WZ2008_x000a__x000a_Klassifikation der Wirtschaftszweige" sqref="J16:K17 J56:J59 J14:K14 J64:K66" xr:uid="{00000000-0002-0000-0000-00005E000000}"/>
    <dataValidation allowBlank="1" showInputMessage="1" showErrorMessage="1" promptTitle="status code" prompt="- Active_x000a_- Other_x000a_- Pending_x000a_- NonActive" sqref="Y51:AD51 AD256:AF256 F220:J220 D220 AV245:AV246 D232 U244:X244 D244 D256 F51:W51 O256 F256:J256 F244:J244 F232:J232 Y18:AD18 L232:M232 L256:M256 L244:M244 L220:M220 S220:W220 AP232:AQ232 O244 BG232:BH232 O232 BG244:BH244 F18:M18 AI253:AJ254 BE220:BH220 AI263:AJ263 AJ221:AJ224 O18:W18 T256:X256 AO220:AQ220 S232:X232 AP244:AQ244 AG232 AW220:BC220 AS232:AU232 AS220:AU220 BE256 AF18:BH18 O220 AK232:AM232 Z232:AA232 Z244:AA244 AI244:AM244 AS244:AT244 AX232:BB232 BE244 BG256:BH256 AV244:BC244 AP256:AT256 AM256:AN256 AI256:AJ260 Z256 AD232:AE232 AF51:AK51 AM51:BH51 Y220:AM220 AD244:AF244 AW256:BC256" xr:uid="{00000000-0002-0000-0000-00005F000000}"/>
    <dataValidation allowBlank="1" showInputMessage="1" showErrorMessage="1" promptTitle="currency" prompt="ISO char(3)" sqref="O23:W23 BF29 Y23:AA23 F23:M23 AD23:AT23 AV23:BG23 BD29" xr:uid="{00000000-0002-0000-0000-000060000000}"/>
    <dataValidation allowBlank="1" showInputMessage="1" showErrorMessage="1" promptTitle="country" prompt="ISO Char(2)" sqref="O11:BH11 F11:M11" xr:uid="{00000000-0002-0000-0000-000061000000}"/>
    <dataValidation allowBlank="1" showInputMessage="1" showErrorMessage="1" promptTitle="currency" prompt="local currency" sqref="AM81" xr:uid="{00000000-0002-0000-0000-000062000000}"/>
    <dataValidation allowBlank="1" showInputMessage="1" showErrorMessage="1" promptTitle="id Type" prompt="InternalID" sqref="F133" xr:uid="{00000000-0002-0000-0000-000063000000}"/>
    <dataValidation allowBlank="1" showInputMessage="1" showErrorMessage="1" promptTitle="id type :" prompt="InternalID - WIN Number" sqref="AM198" xr:uid="{00000000-0002-0000-0000-000064000000}"/>
    <dataValidation allowBlank="1" showInputMessage="1" showErrorMessage="1" promptTitle="id type :" prompt="InternalID = WIN number" sqref="AM217 AM229 AM241 AM253" xr:uid="{00000000-0002-0000-0000-000065000000}"/>
    <dataValidation allowBlank="1" showInputMessage="1" showErrorMessage="1" promptTitle="CA financial statements" prompt="Only publically listed co's." sqref="BA378:BA391 BA296:BA300 BA303:BA320 BA323:BA335 BA337:BA350 BA352:BA364 BA366:BA375 BA394" xr:uid="{00000000-0002-0000-0000-000066000000}"/>
    <dataValidation allowBlank="1" showInputMessage="1" showErrorMessage="1" promptTitle="US financial statements" prompt="Only publically listed co's." sqref="BB296:BB300 BB303:BB320 BB323:BB335 BB337:BB350 BB352:BB364 BB366:BB370 BB373:BB375 BB378:BB391 BB394" xr:uid="{00000000-0002-0000-0000-000067000000}"/>
    <dataValidation allowBlank="1" showInputMessage="1" showErrorMessage="1" promptTitle="type" prompt="- ltd_x000a_- nonLtd" sqref="D219 D243 D231 D255" xr:uid="{00000000-0002-0000-0000-000068000000}"/>
    <dataValidation allowBlank="1" showInputMessage="1" showErrorMessage="1" promptTitle="local financial statements type" prompt="- LocalFinancialsHGB (Handelsgesetzbuch)" sqref="J394" xr:uid="{00000000-0002-0000-0000-000069000000}"/>
    <dataValidation allowBlank="1" showInputMessage="1" showErrorMessage="1" promptTitle="directorType" prompt="defalts as &quot;Other&quot;" sqref="V148:W148" xr:uid="{00000000-0002-0000-0000-00006A000000}"/>
    <dataValidation allowBlank="1" showInputMessage="1" showErrorMessage="1" promptTitle="Principal Activity Description" prompt="text description exists_x000a_therefore _x000a_- no code _x000a_- classification is &quot;default&quot;" sqref="U56:U59 L56:L59 S58 M58" xr:uid="{00000000-0002-0000-0000-00006B000000}"/>
    <dataValidation allowBlank="1" showInputMessage="1" showErrorMessage="1" promptTitle="classification" prompt="1.3: SIC 2003_x000a_2.0: SIC 2007_x000a__x000a_Office for National Satistics - Standard Industrial Classification_x000a_" sqref="U14 U16:U17" xr:uid="{00000000-0002-0000-0000-00006C000000}"/>
    <dataValidation allowBlank="1" showInputMessage="1" showErrorMessage="1" promptTitle="classification" prompt="Business Activity Classification_x000a_not WZ 2008" sqref="K56:K59" xr:uid="{8B3B6942-63E1-414D-82DF-8DEDA2EE1197}"/>
    <dataValidation allowBlank="1" showInputMessage="1" showErrorMessage="1" promptTitle="status description" prompt="local status text" sqref="D21 O21:BH21 F21:M21 D56" xr:uid="{00000000-0002-0000-0000-00006E000000}"/>
    <dataValidation allowBlank="1" showInputMessage="1" showErrorMessage="1" promptTitle="common status code" prompt="- Active_x000a_- Other_x000a_- Pending_x000a_- NonActive" sqref="D18 D51" xr:uid="{00000000-0002-0000-0000-00006F000000}"/>
    <dataValidation allowBlank="1" showInputMessage="1" showErrorMessage="1" promptTitle="Latest Turnover" prompt="Net Sales" sqref="D22" xr:uid="{00000000-0002-0000-0000-000070000000}"/>
    <dataValidation allowBlank="1" showInputMessage="1" showErrorMessage="1" promptTitle="classification" prompt="1.3: SIC 2003_x000a_2.0: SIC 2003_x000a__x000a_Office for National Satistics - Standard Industrial Classification_x000a_" sqref="V14 V16:V17" xr:uid="{00000000-0002-0000-0000-000071000000}"/>
    <dataValidation allowBlank="1" showInputMessage="1" showErrorMessage="1" promptTitle="local financial statements type" prompt="- LocalFinancialsCSNL" sqref="G394" xr:uid="{00000000-0002-0000-0000-000072000000}"/>
    <dataValidation allowBlank="1" showInputMessage="1" showErrorMessage="1" promptTitle="creditLimit" prompt="defaults as &quot;no credit limit&quot;" sqref="T81 T28" xr:uid="{00000000-0002-0000-0000-000073000000}"/>
    <dataValidation allowBlank="1" showInputMessage="1" showErrorMessage="1" promptTitle="commonDescription" prompt="defaults as &quot;No credit rating&quot;" sqref="T79:T80 T27" xr:uid="{00000000-0002-0000-0000-000074000000}"/>
    <dataValidation allowBlank="1" showInputMessage="1" showErrorMessage="1" promptTitle="commonValue" prompt="defaults as &quot;E&quot;" sqref="T78 T26" xr:uid="{00000000-0002-0000-0000-000075000000}"/>
    <dataValidation allowBlank="1" showInputMessage="1" showErrorMessage="1" promptTitle="classification" prompt="SNI 2007_x000a__x000a_Swedish Standard Industrial Classification (SNI)_x000a_maintained by Statistics Sweden (Statistiska centralbyrån)_x000a_based on NACE Rev2." sqref="S56 S16 S14 S64:S66" xr:uid="{00000000-0002-0000-0000-000076000000}"/>
    <dataValidation allowBlank="1" showInputMessage="1" showErrorMessage="1" promptTitle="classifications" prompt="NACE Rev 2_x000a_ISIC Rev 4" sqref="G67" xr:uid="{00000000-0002-0000-0000-000077000000}"/>
    <dataValidation allowBlank="1" showInputMessage="1" showErrorMessage="1" promptTitle="type" prompt="- ltd_x000a_- nonLtd_x000a__x000a_*defaults as:_x000a_&quot;NotSet&quot;" sqref="L219:M219 U231 BB243 AV231 L231:M231 U219 BF231 F231:J231 F219:J219 F243:J243 F255:J255 L255 AG231:AJ231 AB231:AC231 AG219 AE231 U243:AE243 AR219 AG243:AJ243 Y219 AO255:AS255 AM243:AP243 AM231:AP231 AM219:AP219 AV219:AY219 BA219:BB219 BB231 BD243 AU243:AY243 AU255:AV255 BD255 BF255 BF243 X231 AR243 AR231 U255:AE255 AI219:AJ219 AE219 O219:S219 O231:S231 L243:S243 AG255:AM255 O255:S255 AX231:AY231 AX255:BB255" xr:uid="{00000000-0002-0000-0000-000078000000}"/>
    <dataValidation allowBlank="1" showInputMessage="1" showErrorMessage="1" promptTitle="additionalData -----" prompt="presentAppointments" sqref="W156" xr:uid="{00000000-0002-0000-0000-000079000000}"/>
    <dataValidation allowBlank="1" showInputMessage="1" showErrorMessage="1" promptTitle="additionalData" prompt="presentAppointments_x000a_previousAppointments" sqref="J183" xr:uid="{41953120-D8A8-4063-93B3-C86EA1D8BF5F}"/>
    <dataValidation allowBlank="1" showInputMessage="1" showErrorMessage="1" promptTitle="financial statement type" prompt="LocalFinancialsCSNL" sqref="G300" xr:uid="{00000000-0002-0000-0000-00007B000000}"/>
    <dataValidation allowBlank="1" showInputMessage="1" showErrorMessage="1" promptTitle="misc" prompt="negativeRating" sqref="H404 H399" xr:uid="{00000000-0002-0000-0000-00007C000000}"/>
    <dataValidation allowBlank="1" showInputMessage="1" showErrorMessage="1" promptTitle="companyHistory" prompt="date_x000a_description_x000a_htmlUrl_x000a_pdfUrl_x000a_memorialL_ID" sqref="H405:H406" xr:uid="{00000000-0002-0000-0000-00007D000000}"/>
    <dataValidation allowBlank="1" showInputMessage="1" showErrorMessage="1" promptTitle="classification" prompt="set as &quot;default&quot;" sqref="H59" xr:uid="{00000000-0002-0000-0000-00007E000000}"/>
    <dataValidation allowBlank="1" showInputMessage="1" showErrorMessage="1" promptTitle="directorType" prompt="defaults as &quot;Other&quot;" sqref="H148 AE148 F148 S148:T148 Y148:AA148 AG148:AL148 AV148:AW148 AP148 AS148 J148:K148 BE148 AY148:BB148 BG148:BH148" xr:uid="{00000000-0002-0000-0000-00007F000000}"/>
    <dataValidation allowBlank="1" showInputMessage="1" showErrorMessage="1" promptTitle="companyRegistrationNumber" prompt="RCS Number" sqref="H13" xr:uid="{00000000-0002-0000-0000-000080000000}"/>
    <dataValidation allowBlank="1" showInputMessage="1" showErrorMessage="1" promptTitle="companyRegistrationNumber" prompt="CRO Number: 8 digit alphanumeric _x000a_prefixed with 'IE' e.g. &quot;IE000000&quot;" sqref="M13" xr:uid="{00000000-0002-0000-0000-000081000000}"/>
    <dataValidation allowBlank="1" showInputMessage="1" showErrorMessage="1" promptTitle="companyRegistrationNumber" prompt="Company Registration Number_x000a_8 digit alpha numeric_x000a_00000000_x000a_SC000000_x000a_IP00000R_x000a_various prefixes such as &quot;SC&quot;_x000a_suffixes such as &quot;R&quot;" sqref="U13" xr:uid="{00000000-0002-0000-0000-000082000000}"/>
    <dataValidation allowBlank="1" showInputMessage="1" showErrorMessage="1" promptTitle="companyRegistrationNumber" prompt="kvk number _x000a_8 digit numeric" sqref="G13" xr:uid="{00000000-0002-0000-0000-000083000000}"/>
    <dataValidation allowBlank="1" showInputMessage="1" showErrorMessage="1" promptTitle="companyRegistrationNumber" prompt="SIRET 14 digit" sqref="I13 I39" xr:uid="{00000000-0002-0000-0000-000084000000}"/>
    <dataValidation allowBlank="1" showInputMessage="1" showErrorMessage="1" promptTitle="additional information" prompt="misc_x000a_key personnel_x000a_commercial vehicles" sqref="BG398:BH398 BH399:BH408" xr:uid="{00000000-0002-0000-0000-000085000000}"/>
    <dataValidation allowBlank="1" showInputMessage="1" showErrorMessage="1" promptTitle="Additonal Information - includes" prompt="misc_x000a_competitors_x000a_business sales breakdown_x000a_geographical sales breakdown_x000a__x000a_" sqref="AW398" xr:uid="{00000000-0002-0000-0000-000086000000}"/>
    <dataValidation allowBlank="1" showInputMessage="1" showErrorMessage="1" promptTitle="companyHistory" prompt="date_x000a_description" sqref="U405" xr:uid="{00000000-0002-0000-0000-000087000000}"/>
    <dataValidation allowBlank="1" showInputMessage="1" showErrorMessage="1" promptTitle="commentaries" prompt="commentaryText_x000a_positiveOrNegative" sqref="U406 F406" xr:uid="{00000000-0002-0000-0000-000088000000}"/>
    <dataValidation allowBlank="1" showInputMessage="1" showErrorMessage="1" promptTitle="creditLimitHistory" prompt="date_x000a_value_x000a_limitCurrency" sqref="F408 F410" xr:uid="{00000000-0002-0000-0000-000089000000}"/>
    <dataValidation allowBlank="1" showInputMessage="1" showErrorMessage="1" promptTitle="ratingHistory" prompt="date_x000a_companyValue_x000a_ratingDescription" sqref="F407 U407" xr:uid="{00000000-0002-0000-0000-00008A000000}"/>
    <dataValidation allowBlank="1" showInputMessage="1" showErrorMessage="1" promptTitle="companySignificantEvents" prompt="eventDate_x000a_eventDescription" sqref="F405" xr:uid="{00000000-0002-0000-0000-00008B000000}"/>
    <dataValidation allowBlank="1" showInputMessage="1" showErrorMessage="1" promptTitle="creditLimitHistory" prompt="date_x000a_companyValue.currency_x000a_companyValue.value" sqref="U408:U410" xr:uid="{00000000-0002-0000-0000-00008C000000}"/>
    <dataValidation allowBlank="1" showInputMessage="1" showErrorMessage="1" promptTitle="ownership type" prompt="examples:_x000a_- Private / Yksityinen_x000a_- State / Valtio_x000a_- Commune / Kunta_x000a_- Foreign Owner / Ulkomaalainen omistaja_x000a_- Other / Muu omistajatyyppi_x000a_- Quoted Company / Pörssiyhtiö" sqref="Y50" xr:uid="{00000000-0002-0000-0000-00008D000000}"/>
    <dataValidation allowBlank="1" showInputMessage="1" showErrorMessage="1" promptTitle="ownership type " prompt="- Intermediately Owned_x000a_- Jointly Owned_x000a_- Ultimately Owned_x000a_- Wholly Owned" sqref="U50" xr:uid="{00000000-0002-0000-0000-00008E000000}"/>
    <dataValidation allowBlank="1" showInputMessage="1" showErrorMessage="1" promptTitle="id" prompt="Companies only" sqref="G132 G159" xr:uid="{00000000-0002-0000-0000-00008F000000}"/>
    <dataValidation allowBlank="1" showInputMessage="1" showErrorMessage="1" promptTitle="simple value" prompt="Full address:_x000a_companies only" sqref="G141 G168" xr:uid="{00000000-0002-0000-0000-000090000000}"/>
    <dataValidation allowBlank="1" showInputMessage="1" showErrorMessage="1" promptTitle="other elements" prompt="companies only" sqref="G142 G170" xr:uid="{00000000-0002-0000-0000-000091000000}"/>
    <dataValidation allowBlank="1" showInputMessage="1" showErrorMessage="1" promptTitle="country" prompt="companies only" sqref="G143 G171" xr:uid="{00000000-0002-0000-0000-000092000000}"/>
    <dataValidation allowBlank="1" showInputMessage="1" showErrorMessage="1" promptTitle="gender" prompt="defaults as &quot;NotApplicable&quot; (companies) or &quot;Unknown&quot;" sqref="G172" xr:uid="{00000000-0002-0000-0000-000093000000}"/>
    <dataValidation allowBlank="1" showInputMessage="1" showErrorMessage="1" promptTitle="address" prompt="companies only" sqref="G169" xr:uid="{00000000-0002-0000-0000-000094000000}"/>
    <dataValidation allowBlank="1" showInputMessage="1" showErrorMessage="1" promptTitle="vatRegistrationNumber" prompt="additional VAT codes output in additionalInformation as vatRegistrationNumbers [*]" sqref="U41" xr:uid="{00000000-0002-0000-0000-000095000000}"/>
    <dataValidation allowBlank="1" showInputMessage="1" showErrorMessage="1" promptTitle="shareholderType" prompt="only &quot;Company&quot; in NL, no individuals" sqref="G199" xr:uid="{00000000-0002-0000-0000-000096000000}"/>
    <dataValidation allowBlank="1" showInputMessage="1" showErrorMessage="1" promptTitle="boolean" prompt="- true_x000a_- false" sqref="D299" xr:uid="{00000000-0002-0000-0000-000097000000}"/>
    <dataValidation allowBlank="1" showInputMessage="1" showErrorMessage="1" promptTitle="other elements" prompt="postalCode (town code)_x000a_eircode_x000a_" sqref="M61:N61" xr:uid="{00000000-0002-0000-0000-000098000000}"/>
    <dataValidation allowBlank="1" showInputMessage="1" showErrorMessage="1" promptTitle="other elements" prompt="PAF address:_x000a_- houseNumber_x000a_- street_x000a_- city_x000a_- county_x000a_" sqref="U61" xr:uid="{00000000-0002-0000-0000-000099000000}"/>
    <dataValidation allowBlank="1" showInputMessage="1" showErrorMessage="1" promptTitle="other classifications" prompt="SIC 2003 (Office for National Satistics - Standard Industrial Classification)_x000a__x000a_NACE Rév. 2 2007 (EU Nomenclature statistique des activités économiques dans la Communauté européenne)" sqref="M67" xr:uid="{00000000-0002-0000-0000-00009A000000}"/>
    <dataValidation allowBlank="1" showInputMessage="1" showErrorMessage="1" promptTitle="additionalData ----" prompt="- presentAppointments_x000a_- previousAppointments_x000a_- dissolvedAppointments" sqref="U183" xr:uid="{00000000-0002-0000-0000-00009B000000}"/>
    <dataValidation allowBlank="1" showInputMessage="1" showErrorMessage="1" promptTitle="additionalData" prompt="presentAppointment_x000a_disqualified [true/false]_x000a_disqualifiedException {true/false]_x000a_occupation" sqref="M183" xr:uid="{00000000-0002-0000-0000-00009C000000}"/>
    <dataValidation allowBlank="1" showInputMessage="1" showErrorMessage="1" promptTitle="authority" prompt="for authorised signatories see _x000a_additionalInformation.authorizedSignatories[*] " sqref="J155" xr:uid="{3B6A61FB-F69F-4DFB-ACF7-C93396E2EC8D}"/>
    <dataValidation allowBlank="1" showInputMessage="1" showErrorMessage="1" promptTitle="authority" prompt="for authorised signatories see additionalInformation.authorisedSignatures.[*]" sqref="P155" xr:uid="{00000000-0002-0000-0000-00009E000000}"/>
    <dataValidation allowBlank="1" showInputMessage="1" showErrorMessage="1" promptTitle="authority" prompt="website &quot;decision ability&quot;" sqref="G155" xr:uid="{00000000-0002-0000-0000-00009F000000}"/>
    <dataValidation allowBlank="1" showInputMessage="1" showErrorMessage="1" promptTitle="other officials" prompt="Authorised Persons" sqref="M404" xr:uid="{00000000-0002-0000-0000-0000A0000000}"/>
    <dataValidation allowBlank="1" showInputMessage="1" showErrorMessage="1" promptTitle="POD" prompt="see creditScore" sqref="U32 G32" xr:uid="{00000000-0002-0000-0000-0000A1000000}"/>
    <dataValidation allowBlank="1" showInputMessage="1" showErrorMessage="1" promptTitle="IE NonLtd" prompt="ROI Registered Business Names" sqref="N95:N121 N413:N414 N43 N186 N60 N30:N31 N244:N398 N153:N155 N157:N158 N145:N147 N177:N178 N180:N182 N173:N175 N134:N143 N161:N171 N82:N85 N149:N150 N405:N411 N26:N27 N8:N12 N34:N40 N63:N64 N68:N71 N75:N80 N123:N131 N189:N210 N212:N242" xr:uid="{00000000-0002-0000-0000-0000A2000000}"/>
    <dataValidation allowBlank="1" showInputMessage="1" showErrorMessage="1" promptTitle="status code" prompt="- Active_x000a_- NonActive" sqref="N18" xr:uid="{00000000-0002-0000-0000-0000A3000000}"/>
    <dataValidation allowBlank="1" showInputMessage="1" showErrorMessage="1" promptTitle="status description" prompt="local status text:_x000a_- NORMAL_x000a_- CEASED" sqref="N21" xr:uid="{00000000-0002-0000-0000-0000A4000000}"/>
    <dataValidation allowBlank="1" showInputMessage="1" showErrorMessage="1" promptTitle="negativeInformation" prompt="Registered CJ's_x000a_- exact match_x000a_- possible match" sqref="N122" xr:uid="{00000000-0002-0000-0000-0000A5000000}"/>
    <dataValidation allowBlank="1" showInputMessage="1" showErrorMessage="1" promptTitle="negativeInformation" prompt="Registered &amp; Unregistered CJ's_x000a_- exact match_x000a_- possible match_x000a__x000a_Insolvency Data exists based on the following sources:_x000a_- Iris Oifigiuil_x000a_- media sources" sqref="M122" xr:uid="{00000000-0002-0000-0000-0000A6000000}"/>
    <dataValidation allowBlank="1" showInputMessage="1" showErrorMessage="1" promptTitle="negativeInformation" prompt="Registered CCJ's_x000a_- exact match_x000a_- possible match_x000a__x000a_Insolvency Data based on the following sources:_x000a_- Official Gazettes (London, Edinburgh and Belfast)" sqref="U122" xr:uid="{00000000-0002-0000-0000-0000A7000000}"/>
    <dataValidation allowBlank="1" showInputMessage="1" showErrorMessage="1" promptTitle="paymentData" prompt="aged debt / invoice data" sqref="U128:V128" xr:uid="{00000000-0002-0000-0000-0000A8000000}"/>
    <dataValidation allowBlank="1" showInputMessage="1" showErrorMessage="1" promptTitle="negativeInformation" prompt="Registered CCJ's_x000a_- exact match_x000a_- possible match" sqref="V122" xr:uid="{00000000-0002-0000-0000-0000A9000000}"/>
    <dataValidation allowBlank="1" showInputMessage="1" showErrorMessage="1" promptTitle="id type" prompt="People ID" sqref="U159:U160 M132:M133 M159:M160 U132:U133" xr:uid="{00000000-0002-0000-0000-0000AA000000}"/>
    <dataValidation allowBlank="1" showInputMessage="1" showErrorMessage="1" promptTitle="director type" prompt="- Person_x000a_- Company" sqref="N148 N176 X148 G176" xr:uid="{00000000-0002-0000-0000-0000AB000000}"/>
    <dataValidation allowBlank="1" showInputMessage="1" showErrorMessage="1" promptTitle="positionName" prompt="Registered Business Owner" sqref="N152 N179" xr:uid="{00000000-0002-0000-0000-0000AC000000}"/>
    <dataValidation allowBlank="1" showInputMessage="1" showErrorMessage="1" promptTitle="additional directors data" prompt="additionalData:_x000a_- Eircode_x000a_directorships:_x000a_- business owner links" sqref="N156" xr:uid="{00000000-0002-0000-0000-0000AD000000}"/>
    <dataValidation allowBlank="1" showInputMessage="1" showErrorMessage="1" promptTitle="additional directors data" prompt="additionalData:_x000a_- Eircode" sqref="N183" xr:uid="{00000000-0002-0000-0000-0000AE000000}"/>
    <dataValidation allowBlank="1" showInputMessage="1" showErrorMessage="1" promptTitle="classification" prompt="SSIC_x000a__x000a_Singapore Standard Industrial Classification (Singapore Departent of Statistics (DOS)). SSIC is based on International Standard Industrial Classification (ISIC)." sqref="AT14 AT65:AT66 AT56 AT58:AT59 AT16" xr:uid="{00000000-0002-0000-0000-0000AF000000}"/>
    <dataValidation allowBlank="1" showInputMessage="1" showErrorMessage="1" promptTitle="shareholderType" prompt="- Person_x000a_- Company" sqref="AT199" xr:uid="{00000000-0002-0000-0000-0000B0000000}"/>
    <dataValidation allowBlank="1" showInputMessage="1" showErrorMessage="1" promptTitle="IE NonLtd" prompt="ROI Reg. Business Names_x000a_- INDIVIDUAL_x000a_- PARTNERSHIP_x000a_- BODY CORPORATE_x000a_- OTHER CORP" sqref="N48:N49" xr:uid="{00000000-0002-0000-0000-0000B1000000}"/>
    <dataValidation allowBlank="1" showInputMessage="1" showErrorMessage="1" promptTitle="gender" prompt="defaults as _x000a_- &quot;NotApplicable&quot; (companies) _x000a_- &quot;Unknown&quot;" sqref="G144" xr:uid="{00000000-0002-0000-0000-0000B2000000}"/>
    <dataValidation allowBlank="1" showInputMessage="1" showErrorMessage="1" promptTitle="gender" prompt="- Female_x000a_- Male_x000a_- Unknown" sqref="U144 I144 K144" xr:uid="{00000000-0002-0000-0000-0000B3000000}"/>
    <dataValidation allowBlank="1" showInputMessage="1" showErrorMessage="1" promptTitle="directorships" prompt="Business Name Links" sqref="N185" xr:uid="{00000000-0002-0000-0000-0000B4000000}"/>
    <dataValidation allowBlank="1" showInputMessage="1" showErrorMessage="1" promptTitle="Registered Businesss Names" prompt="All companies individuals in IE trading under a name other than their normal legal name must register the business with IE CRO. _x000a_These business names appear as IE &quot;NonLtd&quot; records." sqref="M412:N412" xr:uid="{00000000-0002-0000-0000-0000B5000000}"/>
    <dataValidation allowBlank="1" showInputMessage="1" showErrorMessage="1" promptTitle="classification" prompt="PKD 2007_x000a__x000a_Polish Classification of Activities,Central Register and Information on Economic Activity (CEIDG)" sqref="AE58:AE59 AE16:AE17 AE56 AE14 AE64" xr:uid="{00000000-0002-0000-0000-0000B6000000}"/>
    <dataValidation allowBlank="1" showInputMessage="1" showErrorMessage="1" promptTitle="shareholderType" prompt="- Company_x000a_- Person_x000a_- Other" sqref="J199 BD199" xr:uid="{4990B82C-5E64-4E04-A0A2-F64E529906AC}"/>
    <dataValidation allowBlank="1" showInputMessage="1" showErrorMessage="1" promptTitle="vatRegistrationNumber" prompt="NIP (numer identyfikacji podatkowej)" sqref="AE41" xr:uid="{00000000-0002-0000-0000-0000B8000000}"/>
    <dataValidation allowBlank="1" showInputMessage="1" showErrorMessage="1" promptTitle="companyRegistrationNumber" prompt="KRS (National Court Register)" sqref="AE13 AE39" xr:uid="{00000000-0002-0000-0000-0000B9000000}"/>
    <dataValidation allowBlank="1" showInputMessage="1" showErrorMessage="1" promptTitle="credit limit currency" prompt="Swiss Francs (CHF)" sqref="AB28:AB29 AB80:AB81" xr:uid="{00000000-0002-0000-0000-0000BA000000}"/>
    <dataValidation allowBlank="1" showInputMessage="1" showErrorMessage="1" promptTitle="credit limit" prompt="No credit limit exists for LI" sqref="AC28:AC29 AC80:AC81" xr:uid="{00000000-0002-0000-0000-0000BB000000}"/>
    <dataValidation allowBlank="1" showInputMessage="1" showErrorMessage="1" promptTitle="credit limit currency" prompt="Euros (EUR)" sqref="M28:N29 AF80:AF81 AI28:AJ29 AI80:AJ81 M80:N81 AF28:AF29 J29:K29" xr:uid="{00000000-0002-0000-0000-0000BC000000}"/>
    <dataValidation allowBlank="1" showInputMessage="1" showErrorMessage="1" promptTitle="credit limit currency" prompt="Pound Sterling (GBP)" sqref="U28:V29 U80:U81 V81" xr:uid="{00000000-0002-0000-0000-0000BD000000}"/>
    <dataValidation allowBlank="1" showInputMessage="1" showErrorMessage="1" promptTitle="currency" prompt="local currenty" sqref="BF80 BD80" xr:uid="{00000000-0002-0000-0000-0000BE000000}"/>
    <dataValidation allowBlank="1" showInputMessage="1" showErrorMessage="1" promptTitle="classification" prompt="NACE Rev2" sqref="AG17:AH17" xr:uid="{00000000-0002-0000-0000-0000BF000000}"/>
    <dataValidation allowBlank="1" showInputMessage="1" showErrorMessage="1" promptTitle="activity code" prompt="NACE Rev2" sqref="AG14" xr:uid="{00000000-0002-0000-0000-0000C0000000}"/>
    <dataValidation allowBlank="1" showInputMessage="1" showErrorMessage="1" promptTitle="activity descripton" prompt="NACE Rev2" sqref="AG16" xr:uid="{00000000-0002-0000-0000-0000C1000000}"/>
    <dataValidation allowBlank="1" showInputMessage="1" showErrorMessage="1" promptTitle="principal activity" prompt="Business Activity text" sqref="AG58" xr:uid="{00000000-0002-0000-0000-0000C2000000}"/>
    <dataValidation allowBlank="1" showInputMessage="1" showErrorMessage="1" promptTitle="status code" prompt="- Active_x000a_- Pending_x000a_" sqref="AE18" xr:uid="{00000000-0002-0000-0000-0000C3000000}"/>
    <dataValidation allowBlank="1" showInputMessage="1" showErrorMessage="1" promptTitle="status code" prompt="- Active_x000a_- Pending" sqref="AE51" xr:uid="{00000000-0002-0000-0000-0000C4000000}"/>
    <dataValidation allowBlank="1" showInputMessage="1" showErrorMessage="1" promptTitle="address elements" prompt="country code only" sqref="AE201" xr:uid="{00000000-0002-0000-0000-0000C5000000}"/>
    <dataValidation allowBlank="1" showInputMessage="1" showErrorMessage="1" promptTitle="shareholder type" prompt="defaults as &quot;Other&quot;" sqref="AV199 AB199:AF199" xr:uid="{00000000-0002-0000-0000-0000C6000000}"/>
    <dataValidation allowBlank="1" showInputMessage="1" showErrorMessage="1" promptTitle="currency" prompt="KRW" sqref="AS28 AS81" xr:uid="{00000000-0002-0000-0000-0000C7000000}"/>
    <dataValidation allowBlank="1" showInputMessage="1" showErrorMessage="1" promptTitle="industry sector(s)" prompt="- manufacture_x000a_- wholesale_x000a_- retail_x000a_- service_x000a_comma separated" sqref="AM15 AM57" xr:uid="{00000000-0002-0000-0000-0000C8000000}"/>
    <dataValidation allowBlank="1" showInputMessage="1" showErrorMessage="1" promptTitle="operations start date" prompt="YYYY-01-01 (year only)" sqref="AM44" xr:uid="{00000000-0002-0000-0000-0000C9000000}"/>
    <dataValidation allowBlank="1" showInputMessage="1" showErrorMessage="1" promptTitle="principal activity description" prompt="detailed activity text/profile info" sqref="AM58" xr:uid="{00000000-0002-0000-0000-0000CA000000}"/>
    <dataValidation allowBlank="1" showInputMessage="1" showErrorMessage="1" promptTitle="credit limit currency" prompt="Limits are expressed in both IDR and USD. We only output USD values for GGS/IDR._x000a__x000a_Note: currency currently outputs in creditLimit (not as a currency attibute)." sqref="AV28:AV29" xr:uid="{00000000-0002-0000-0000-0000CB000000}"/>
    <dataValidation allowBlank="1" showInputMessage="1" showErrorMessage="1" promptTitle="credit limit currency" prompt="PLC = USD_x000a_Ltd = local currency_x000a_" sqref="AW28:AW29 AW80:AW81" xr:uid="{00000000-0002-0000-0000-0000CC000000}"/>
    <dataValidation allowBlank="1" showInputMessage="1" showErrorMessage="1" promptTitle="foundation year only" prompt="YYYY-01-01_x000a_" sqref="AE43:AE44" xr:uid="{00000000-0002-0000-0000-0000CD000000}"/>
    <dataValidation allowBlank="1" showInputMessage="1" showErrorMessage="1" promptTitle="status code" prompt="- Active_x000a_- Pending_x000a_- NonActive" sqref="X18 X51" xr:uid="{00000000-0002-0000-0000-0000CE000000}"/>
    <dataValidation allowBlank="1" showInputMessage="1" showErrorMessage="1" promptTitle="latest turnover" prompt="&quot;Sales&quot;" sqref="X22" xr:uid="{00000000-0002-0000-0000-0000CF000000}"/>
    <dataValidation allowBlank="1" showInputMessage="1" showErrorMessage="1" promptTitle="latest turnover" prompt="&quot;Turnover&quot;" sqref="W22" xr:uid="{00000000-0002-0000-0000-0000D0000000}"/>
    <dataValidation allowBlank="1" showInputMessage="1" showErrorMessage="1" promptTitle="Revenue" prompt="&quot;Net Sales&quot;_x000a_&quot;Other Operating Income&quot;" sqref="U303" xr:uid="{00000000-0002-0000-0000-0000D1000000}"/>
    <dataValidation allowBlank="1" showInputMessage="1" showErrorMessage="1" promptTitle="currency" prompt="EUR" sqref="X23" xr:uid="{00000000-0002-0000-0000-0000D2000000}"/>
    <dataValidation allowBlank="1" showInputMessage="1" showErrorMessage="1" promptTitle="Contact Telephone Number" prompt="Telephone Numbers exist in Additional Information" sqref="X62 X102 X108" xr:uid="{00000000-0002-0000-0000-0000D3000000}"/>
    <dataValidation allowBlank="1" showInputMessage="1" showErrorMessage="1" promptTitle="activities" prompt="multiple activity codes can exist" sqref="X65 X67" xr:uid="{00000000-0002-0000-0000-0000D4000000}"/>
    <dataValidation allowBlank="1" showInputMessage="1" showErrorMessage="1" promptTitle="date of birth" prompt="YYYY-MM-01 _x000a_i.e. DD is witheld" sqref="M150 U150" xr:uid="{00000000-0002-0000-0000-0000D5000000}"/>
    <dataValidation allowBlank="1" showInputMessage="1" showErrorMessage="1" promptTitle="charges" prompt="Registered Charges are available (i.e. mortgages etc)" sqref="X412" xr:uid="{00000000-0002-0000-0000-0000D6000000}"/>
    <dataValidation allowBlank="1" showInputMessage="1" showErrorMessage="1" promptTitle="CSIC" prompt="China's Industry Code applied is the 2017 version of the National Industry Classification issued by the China National Bureau of Statistics." sqref="AO64 AO17" xr:uid="{00000000-0002-0000-0000-0000D7000000}"/>
    <dataValidation allowBlank="1" showInputMessage="1" showErrorMessage="1" promptTitle="classification" prompt="CAE Rev3 (Classification of Economical Activities – Revision 3)_x000a_harmonized with the NACE – Rev2 (Nomenclature Statistics of Economic Activities in the European Community)" sqref="AF64" xr:uid="{00000000-0002-0000-0000-0000D8000000}"/>
    <dataValidation allowBlank="1" showInputMessage="1" showErrorMessage="1" promptTitle="classification" prompt="NACELUX (National standard based on European NACE standard)" sqref="H64 H17" xr:uid="{00000000-0002-0000-0000-0000D9000000}"/>
    <dataValidation allowBlank="1" showInputMessage="1" showErrorMessage="1" promptTitle="provider status" prompt="local status code" sqref="AM53:BH53 D19 F53:AK53 F19:BH19 D53" xr:uid="{00000000-0002-0000-0000-0000DA000000}"/>
    <dataValidation allowBlank="1" showInputMessage="1" showErrorMessage="1" promptTitle="nationality" prompt="example &quot;german&quot;" sqref="X146" xr:uid="{00000000-0002-0000-0000-0000DB000000}"/>
    <dataValidation allowBlank="1" showInputMessage="1" showErrorMessage="1" promptTitle="negativeInformation" prompt="bankruptcies:_x000a_- Bankruptcy details_x000a_- Liquidation details_x000a_- Receivership details_x000a__x000a_negatives_x000a_- negative payment incidents_x000a__x000a_detrimentals (group structure)_x000a_- dissolved companies_x000a_- liquidated companies" sqref="X122" xr:uid="{00000000-0002-0000-0000-0000DC000000}"/>
    <dataValidation allowBlank="1" showInputMessage="1" showErrorMessage="1" promptTitle="negative information" prompt="- bankruptcies_x000a_- bad debt information _x000a_(unpaid bills, court claims)" sqref="AH122" xr:uid="{00000000-0002-0000-0000-0000DD000000}"/>
    <dataValidation allowBlank="1" showInputMessage="1" showErrorMessage="1" promptTitle="creditLimit.currency" prompt="currency in value string_x000a_e.g. &quot;USD 500,000,000&quot;" sqref="AQ29:AQ30 AQ80:AQ81" xr:uid="{00000000-0002-0000-0000-0000DE000000}"/>
    <dataValidation allowBlank="1" showInputMessage="1" showErrorMessage="1" promptTitle="director type" prompt="defaults as &quot;Other&quot;" sqref="AR148 AF148 AB148:AD148" xr:uid="{00000000-0002-0000-0000-0000DF000000}"/>
    <dataValidation allowBlank="1" showInputMessage="1" showErrorMessage="1" promptTitle="simple value" prompt="country only" sqref="AR259 AR247 AR235 AR223" xr:uid="{00000000-0002-0000-0000-0000E0000000}"/>
    <dataValidation allowBlank="1" showInputMessage="1" showErrorMessage="1" promptTitle="companyRegistrationNumber" prompt="CRO Registered Business Number_x000a_up to 6 digit numeric (no prefix_x000a_and no preceeding zeros)" sqref="N13" xr:uid="{00000000-0002-0000-0000-0000E1000000}"/>
    <dataValidation allowBlank="1" showInputMessage="1" showErrorMessage="1" promptTitle="companyRegistrationNumber" prompt="HRB number_x000a_&quot;HRB&quot; + 6 digits +1 character_x000a_e.g. &quot;HRB 000000 B&quot;" sqref="J13" xr:uid="{BCA5E76E-87A3-4FF5-B27C-9DFED89ACC43}"/>
    <dataValidation allowBlank="1" showInputMessage="1" showErrorMessage="1" promptTitle="companyRegistrationNumber" prompt="Charter number_x000a_7 digits" sqref="BB13" xr:uid="{00000000-0002-0000-0000-0000E3000000}"/>
    <dataValidation allowBlank="1" showInputMessage="1" showErrorMessage="1" promptTitle="company id type" prompt="SIREN _x000a__x000a_14 digit numeric" sqref="I6" xr:uid="{00000000-0002-0000-0000-0000E4000000}"/>
    <dataValidation allowBlank="1" showInputMessage="1" showErrorMessage="1" promptTitle="company id type" prompt="VAT number" sqref="F6" xr:uid="{00000000-0002-0000-0000-0000E5000000}"/>
    <dataValidation allowBlank="1" showInputMessage="1" showErrorMessage="1" promptTitle="companyRegistrationNumber" prompt="based on VAT number_x000a_9 digit numeric_x000a_&quot;000000000&quot;" sqref="F13" xr:uid="{00000000-0002-0000-0000-0000E6000000}"/>
    <dataValidation allowBlank="1" showInputMessage="1" showErrorMessage="1" promptTitle="company id type" prompt="KVK number_x000a__x000a_8 digits +4 digit branch / hq identifier_x000a_" sqref="G6" xr:uid="{00000000-0002-0000-0000-0000E7000000}"/>
    <dataValidation allowBlank="1" showInputMessage="1" showErrorMessage="1" promptTitle="company id type" prompt="reg number" sqref="H6 S6:T6" xr:uid="{00000000-0002-0000-0000-0000E8000000}"/>
    <dataValidation allowBlank="1" showInputMessage="1" showErrorMessage="1" promptTitle="company id type" prompt="reg number_x000a__x000a_2 character province_x000a_+7 digit number _x000a_e.g. &quot;IT-0-MI1969106&quot;" sqref="L6" xr:uid="{00000000-0002-0000-0000-0000E9000000}"/>
    <dataValidation allowBlank="1" showInputMessage="1" showErrorMessage="1" promptTitle="company id type" prompt="CRO Business Num_x000a__x000a_up to 6 digits_x000a_(no preceeding zeros)_x000a_" sqref="N6" xr:uid="{00000000-0002-0000-0000-0000EA000000}"/>
    <dataValidation allowBlank="1" showInputMessage="1" showErrorMessage="1" promptTitle="company id type" prompt="CRO Number_x000a__x000a_2 character country_x000a_+6 digit numeric_x000a_(with preceeding zeros)_x000a_" sqref="M6" xr:uid="{00000000-0002-0000-0000-0000EB000000}"/>
    <dataValidation allowBlank="1" showInputMessage="1" showErrorMessage="1" promptTitle="companyRegistrationNumber" prompt="reg number 10 digits" sqref="S13" xr:uid="{00000000-0002-0000-0000-0000EC000000}"/>
    <dataValidation allowBlank="1" showInputMessage="1" showErrorMessage="1" promptTitle="company id type" prompt="reg number_x000a__x000a_8 digit alpha numeric_x000a_with proceeding zeros_x000a_&quot;00000000&quot;_x000a_&quot;AA000000&quot;_x000a_&quot;AA00000A&quot;_x000a_&quot;A000000A&quot;" sqref="U6" xr:uid="{00000000-0002-0000-0000-0000ED000000}"/>
    <dataValidation allowBlank="1" showInputMessage="1" showErrorMessage="1" promptTitle="company id type" prompt="company number" sqref="AX6" xr:uid="{00000000-0002-0000-0000-0000EE000000}"/>
    <dataValidation allowBlank="1" showInputMessage="1" showErrorMessage="1" promptTitle="company id type" prompt="business number" sqref="AY6" xr:uid="{00000000-0002-0000-0000-0000EF000000}"/>
    <dataValidation allowBlank="1" showInputMessage="1" showErrorMessage="1" promptTitle="company id type" prompt="report id_x000a__x000a_alpha numeric _x000a_(in lowecase)" sqref="W6:X6" xr:uid="{00000000-0002-0000-0000-0000F0000000}"/>
    <dataValidation allowBlank="1" showInputMessage="1" showErrorMessage="1" promptTitle="company id type" prompt="reg number_x000a__x000a_8 digit (with preceeding zeros)" sqref="Y6" xr:uid="{00000000-0002-0000-0000-0000F1000000}"/>
    <dataValidation allowBlank="1" showInputMessage="1" showErrorMessage="1" promptTitle="company id type" prompt="entity id_x000a__x000a_1 digit legal form _x000a_+ 9 digit tax id" sqref="Z6" xr:uid="{00000000-0002-0000-0000-0000F2000000}"/>
    <dataValidation allowBlank="1" showInputMessage="1" showErrorMessage="1" promptTitle="company id type" prompt="reg number_x000a__x000a_&quot;IS-X-0000000000&quot;_x000a_&quot;LT-X-000000000&quot;_x000a_&quot;MT-X-C 0000&quot;" sqref="AH6" xr:uid="{00000000-0002-0000-0000-0000F3000000}"/>
    <dataValidation allowBlank="1" showInputMessage="1" showErrorMessage="1" promptTitle="company id type" prompt="NonLtd business record identifier_x000a__x000a_up to 8 digit numeric_x000a_(no preceeding zeros)" sqref="V6" xr:uid="{00000000-0002-0000-0000-0000F4000000}"/>
    <dataValidation allowBlank="1" showInputMessage="1" showErrorMessage="1" promptTitle="company id type" prompt="internal id" sqref="AI6:AJ6" xr:uid="{00000000-0002-0000-0000-0000F5000000}"/>
    <dataValidation allowBlank="1" showInputMessage="1" showErrorMessage="1" promptTitle="company id type" prompt="internal id_x000a_&quot;AA-X-00~AAA00000000&quot;_x000a_&quot;AA-X-000~AAA00000000&quot;" sqref="AK6:AL6" xr:uid="{00000000-0002-0000-0000-0000F6000000}"/>
    <dataValidation allowBlank="1" showInputMessage="1" showErrorMessage="1" promptTitle="miscellaneous" prompt="- eircode" sqref="M399:N399" xr:uid="{00000000-0002-0000-0000-0000F7000000}"/>
    <dataValidation allowBlank="1" showInputMessage="1" showErrorMessage="1" promptTitle="other officials" prompt="for the Business Owners see directors" sqref="N404" xr:uid="{00000000-0002-0000-0000-0000F8000000}"/>
    <dataValidation allowBlank="1" showInputMessage="1" showErrorMessage="1" promptTitle="company id type" prompt="safe number_x000a__x000a_&quot;WW&quot; or 2 char country _x000a_+ 8 digit numeric _x000a_&quot;PLC-X-WW00000000&quot;_x000a_or &quot;AA-X-AA00000000&quot;" sqref="AW6" xr:uid="{00000000-0002-0000-0000-0000F9000000}"/>
    <dataValidation allowBlank="1" showInputMessage="1" showErrorMessage="1" promptTitle="company id type" prompt="internal id_x000a_e.g. CF-X-CF0000019717" sqref="AM6" xr:uid="{00000000-0002-0000-0000-0000FA000000}"/>
    <dataValidation allowBlank="1" showInputMessage="1" showErrorMessage="1" promptTitle="companyRegistrationNumber" prompt="12 digit numeric" sqref="AN13" xr:uid="{00000000-0002-0000-0000-0000FB000000}"/>
    <dataValidation allowBlank="1" showInputMessage="1" showErrorMessage="1" promptTitle="company id type" prompt="CrefoNo (internal id)" sqref="AO6" xr:uid="{00000000-0002-0000-0000-0000FC000000}"/>
    <dataValidation allowBlank="1" showInputMessage="1" showErrorMessage="1" promptTitle="company id type" prompt="internal id_x000a_" sqref="AR6" xr:uid="{00000000-0002-0000-0000-0000FD000000}"/>
    <dataValidation allowBlank="1" showInputMessage="1" showErrorMessage="1" promptTitle="company id type" prompt="tax identification no_x000a__x000a_10 digit numeric_x000a_" sqref="AS6" xr:uid="{00000000-0002-0000-0000-0000FE000000}"/>
    <dataValidation allowBlank="1" showInputMessage="1" showErrorMessage="1" promptTitle="company id type" prompt="NIRC number (national id)_x000a__x000a_10 digit alphanumeric" sqref="AT6" xr:uid="{00000000-0002-0000-0000-0000FF000000}"/>
    <dataValidation allowBlank="1" showInputMessage="1" showErrorMessage="1" promptTitle="company id type" prompt="report id_x000a__x000a_&quot;AA-X-00000&quot;_x000a_&quot;AA-X-000000&quot;" sqref="AV6" xr:uid="{00000000-0002-0000-0000-000000010000}"/>
    <dataValidation allowBlank="1" showInputMessage="1" showErrorMessage="1" promptTitle="companyRegistrationNumber" prompt="21 digit alphanumeric" sqref="AV13" xr:uid="{00000000-0002-0000-0000-000001010000}"/>
    <dataValidation allowBlank="1" showInputMessage="1" showErrorMessage="1" promptTitle="company id type" prompt="company number_x000a__x000a_7 digits with _x000a_preceeding zeros" sqref="AZ6" xr:uid="{00000000-0002-0000-0000-000002010000}"/>
    <dataValidation allowBlank="1" showInputMessage="1" showErrorMessage="1" promptTitle="companyRegistrationNumber" prompt="Company Number_x000a_up to 7 digits_x000a_no proceeding zeros_x000a_(not NZBN number)" sqref="AZ13" xr:uid="{00000000-0002-0000-0000-000003010000}"/>
    <dataValidation allowBlank="1" showInputMessage="1" showErrorMessage="1" promptTitle="companyRegistrationNumber" prompt="7 digit numeric (registry ID)" sqref="BA13" xr:uid="{00000000-0002-0000-0000-000004010000}"/>
    <dataValidation allowBlank="1" showInputMessage="1" showErrorMessage="1" promptTitle="company id type" prompt="safe number_x000a__x000a_2 character country_x000a_+8 digit numeric" sqref="BA6 AN6 BG6:BH6 J6:K6 O6:P6" xr:uid="{00000000-0002-0000-0000-000005010000}"/>
    <dataValidation allowBlank="1" showInputMessage="1" showErrorMessage="1" promptTitle="classification" prompt="CAE Rev3 _x000a__x000a_(Classification of Economical Activities – Revision 3)" sqref="AF16:AF17 AF14 AF56 AF58:AF59 AF65:AF66" xr:uid="{00000000-0002-0000-0000-000006010000}"/>
    <dataValidation allowBlank="1" showInputMessage="1" showErrorMessage="1" promptTitle="negativeInformation" prompt="countyCourtJudgements_x000a_- date_x000a_- court_x000a_- amount_x000a_- caseNumber_x000a_- status_x000a_- defendantName_x000a_- defendantAddress" sqref="AF122" xr:uid="{00000000-0002-0000-0000-000007010000}"/>
    <dataValidation allowBlank="1" showInputMessage="1" showErrorMessage="1" promptTitle="type" prompt="*defaults as:_x000a_&quot;NotSet&quot;" sqref="AF243 AF255" xr:uid="{00000000-0002-0000-0000-000008010000}"/>
    <dataValidation allowBlank="1" showInputMessage="1" showErrorMessage="1" promptTitle="companyRegistrationNumber" prompt="NIF (Número de Identificação Fiscal or Número de Contribuinte) _x000a_tax identification number" sqref="AF13 AF39" xr:uid="{00000000-0002-0000-0000-000009010000}"/>
    <dataValidation allowBlank="1" showInputMessage="1" showErrorMessage="1" promptTitle="vatRegistrationNumber" prompt="NIF (Número de Identificação Fiscal or Número de Contribuinte) _x000a_tax identification number" sqref="AF41" xr:uid="{00000000-0002-0000-0000-00000A010000}"/>
    <dataValidation allowBlank="1" showInputMessage="1" showErrorMessage="1" promptTitle="id type" prompt="&quot;trust number&quot;" sqref="AF6" xr:uid="{00000000-0002-0000-0000-00000B010000}"/>
    <dataValidation allowBlank="1" showInputMessage="1" showErrorMessage="1" promptTitle="operationsStartDate" prompt="Constitution Date" sqref="AF44" xr:uid="{00000000-0002-0000-0000-00000C010000}"/>
    <dataValidation allowBlank="1" showInputMessage="1" showErrorMessage="1" promptTitle="classification" prompt="ÖNACE 2008 - Statistik Austria_x000a__x000a_Based on NACE Rév. 2 2007 (EU Nomenclature statistique des activités économiques dans la Communauté européenne)" sqref="W14 W16:W17 W64:W66" xr:uid="{00000000-0002-0000-0000-00000D010000}"/>
    <dataValidation allowBlank="1" showInputMessage="1" showErrorMessage="1" promptTitle="companyRegistrationNumber" prompt="RFC number_x000a_12 digit alpha numeric = company_x000a_13 digit alphanumeric = business_x000a__x000a_RFC (Registro Federal de Contribuyentes) is issued by the Mexican Tax Administration Service (Servicio de Administración Tributaria)." sqref="BG13:BH13 BG39" xr:uid="{00000000-0002-0000-0000-00000E010000}"/>
    <dataValidation allowBlank="1" showInputMessage="1" showErrorMessage="1" promptTitle="ownershipType" prompt="- company_x000a_- business" sqref="BG50:BH50" xr:uid="{00000000-0002-0000-0000-00000F010000}"/>
    <dataValidation allowBlank="1" showInputMessage="1" showErrorMessage="1" promptTitle="secondary array" prompt="SCIAN is a derivative of NAICS." sqref="BG67:BH67" xr:uid="{00000000-0002-0000-0000-000010010000}"/>
    <dataValidation allowBlank="1" showInputMessage="1" showErrorMessage="1" promptTitle="additionalInformation" prompt="contains complex nodes:_x000a_- gazetteRegisteredDeeds_x000a_- facilityDetails_x000a_- otherOfficials" sqref="AD412" xr:uid="{00000000-0002-0000-0000-000011010000}"/>
    <dataValidation allowBlank="1" showInputMessage="1" showErrorMessage="1" promptTitle="simple value" prompt="City + Zip" sqref="AB141:AC142 AB200:AC200" xr:uid="{00000000-0002-0000-0000-000012010000}"/>
    <dataValidation allowBlank="1" showInputMessage="1" showErrorMessage="1" promptTitle="classification" prompt="SIC or SCIAN" sqref="BG17" xr:uid="{00000000-0002-0000-0000-000013010000}"/>
    <dataValidation allowBlank="1" showInputMessage="1" showErrorMessage="1" promptTitle="classification" prompt="TOL 2008_x000a__x000a_The first 4 digits of Toimialaluokitus 2008 matches NACE Rév. 2 2007" sqref="Y16:Y17 Y14 Y56 Y58:Y59 Y64" xr:uid="{00000000-0002-0000-0000-000014010000}"/>
    <dataValidation allowBlank="1" showInputMessage="1" showErrorMessage="1" promptTitle="currentDirectors.additionalData" prompt="- companyId_x000a_-safeNumber_x000a_- shareholderTypeDescription" sqref="J211" xr:uid="{21B6316C-D63B-43CB-8184-08D2662EC30A}"/>
    <dataValidation allowBlank="1" showInputMessage="1" showErrorMessage="1" promptTitle="shareholder address" prompt="exists on companies only" sqref="J200" xr:uid="{F92EBA99-5E68-4424-8C4E-0FA11CB81E3A}"/>
    <dataValidation allowBlank="1" showInputMessage="1" showErrorMessage="1" promptTitle="shareholder id" prompt="a numeric ID used to link with DE Shareholder Report." sqref="J198" xr:uid="{756C3F40-B275-4A3E-B28E-109F676ECFE4}"/>
    <dataValidation allowBlank="1" showInputMessage="1" showErrorMessage="1" promptTitle="credit limit currency" prompt="US Dollars (USD)" sqref="AK28:AL29 AK80:AL81 BB28:BB29 BB80:BB81 BG28:BG29 BG80:BG81" xr:uid="{00000000-0002-0000-0000-000018010000}"/>
    <dataValidation allowBlank="1" showInputMessage="1" showErrorMessage="1" promptTitle="credit limit currency" prompt="local currency" sqref="AM80 AM28:AM29" xr:uid="{00000000-0002-0000-0000-000019010000}"/>
    <dataValidation allowBlank="1" showInputMessage="1" showErrorMessage="1" promptTitle="classification" prompt="NACEBEL 2008" sqref="F16" xr:uid="{00000000-0002-0000-0000-00001A010000}"/>
    <dataValidation allowBlank="1" showInputMessage="1" showErrorMessage="1" promptTitle="local financial statements type" prompt="- LocalFinancialsCSBE_x000a_- LocalFinancialsCSBEFull (220 elements)" sqref="F394" xr:uid="{00000000-0002-0000-0000-00001B010000}"/>
    <dataValidation allowBlank="1" showInputMessage="1" showErrorMessage="1" promptTitle="positions" prompt="Multiple positions can occur" sqref="W152:W153" xr:uid="{00000000-0002-0000-0000-00001C010000}"/>
    <dataValidation allowBlank="1" showInputMessage="1" showErrorMessage="1" promptTitle=".currentDirectors.additionalData" prompt="- companyRegistrationNumber" sqref="W211" xr:uid="{00000000-0002-0000-0000-00001D010000}"/>
    <dataValidation allowBlank="1" showInputMessage="1" showErrorMessage="1" promptTitle="principalActivity" prompt="only exists in DE language reports" sqref="W58" xr:uid="{00000000-0002-0000-0000-00001E010000}"/>
    <dataValidation allowBlank="1" showInputMessage="1" showErrorMessage="1" promptTitle="company id type" prompt="reg number_x000a__x000a_10 digit (with preceeding zeros)" sqref="AA6" xr:uid="{00000000-0002-0000-0000-00001F010000}"/>
    <dataValidation allowBlank="1" showInputMessage="1" showErrorMessage="1" promptTitle="CompanyRegistrationNumber" prompt="CVR number_x000a_8 digit numeric" sqref="O13" xr:uid="{00000000-0002-0000-0000-000020010000}"/>
    <dataValidation allowBlank="1" showInputMessage="1" showErrorMessage="1" promptTitle="vatRegistrationNumber" prompt="Note: CVR and VAT are the same. But do not know which are registered for VAT." sqref="O41" xr:uid="{00000000-0002-0000-0000-000021010000}"/>
    <dataValidation allowBlank="1" showInputMessage="1" showErrorMessage="1" promptTitle="additionalInformation" prompt="misc_x000a_turnoverHistory_x000a_gazetteLandChargeRegisters_x000a_gazetteRegisteredDeeds_x000a_formerShareholders_x000a_mergers_x000a_importTrade_x000a_exportTrade" sqref="W398" xr:uid="{00000000-0002-0000-0000-000022010000}"/>
    <dataValidation allowBlank="1" showInputMessage="1" showErrorMessage="1" promptTitle="additionalInformation" prompt="miscellaneous_x000a_tradeSuppliers_x000a_registers_x000a_audits (key financial elements)_x000a_premises_x000a_additionalFinancials" sqref="AK398" xr:uid="{00000000-0002-0000-0000-000023010000}"/>
    <dataValidation allowBlank="1" showInputMessage="1" showErrorMessage="1" promptTitle="companyType =1" prompt="Company Sole Proprietors" sqref="R8:R9 R5" xr:uid="{00000000-0002-0000-0000-000024010000}"/>
    <dataValidation allowBlank="1" showInputMessage="1" showErrorMessage="1" promptTitle="shareholderType" prompt="- Company_x000a_- Other" sqref="W199" xr:uid="{00000000-0002-0000-0000-000025010000}"/>
    <dataValidation allowBlank="1" showInputMessage="1" showErrorMessage="1" promptTitle="consolidatedAccounts" prompt="- always &quot;false&quot; (individual accounts only)" sqref="W299 AE299" xr:uid="{00000000-0002-0000-0000-000026010000}"/>
    <dataValidation allowBlank="1" showInputMessage="1" showErrorMessage="1" promptTitle="company id type" prompt="safe number_x000a__x000a_2 character country_x000a_+8 or 9 digit numeric" sqref="BB6" xr:uid="{00000000-0002-0000-0000-000027010000}"/>
    <dataValidation allowBlank="1" showInputMessage="1" showErrorMessage="1" promptTitle="companyNumber" prompt="Safe Number_x000a_9 or 10 digit_x000a_alphanumeric_x000a_US00000000_x000a_US000000000" sqref="BB12" xr:uid="{00000000-0002-0000-0000-000028010000}"/>
    <dataValidation allowBlank="1" showInputMessage="1" showErrorMessage="1" promptTitle="dateOfBirth" prompt="YYYY only_x000a_i.e. YYYY-01-01" sqref="AH150" xr:uid="{00000000-0002-0000-0000-000029010000}"/>
    <dataValidation allowBlank="1" showInputMessage="1" showErrorMessage="1" promptTitle="bankers.address" prompt="postalCode + city only" sqref="W285:W286" xr:uid="{00000000-0002-0000-0000-00002A010000}"/>
    <dataValidation allowBlank="1" showInputMessage="1" showErrorMessage="1" promptTitle="negativeInformation" prompt="- InsolvencyEvents_x000a_- badDebtEvents_x000a_- negativeEvents" sqref="W122" xr:uid="{00000000-0002-0000-0000-00002B010000}"/>
    <dataValidation allowBlank="1" showInputMessage="1" showErrorMessage="1" promptTitle="simple value" prompt="Full address or_x000a_&quot;[NO ADDRESS]&quot;" sqref="AI141:AJ141" xr:uid="{00000000-0002-0000-0000-00002C010000}"/>
    <dataValidation allowBlank="1" showInputMessage="1" showErrorMessage="1" promptTitle="classification" prompt="ANZSIC 2006" sqref="AX59 AX17" xr:uid="{00000000-0002-0000-0000-00002E010000}"/>
    <dataValidation allowBlank="1" showInputMessage="1" showErrorMessage="1" promptTitle="companyRegistrationNumber" prompt="ACN number" sqref="AX13 AX39" xr:uid="{00000000-0002-0000-0000-00002F010000}"/>
    <dataValidation allowBlank="1" showInputMessage="1" showErrorMessage="1" promptTitle="vatRegistrationNumber" prompt="ABN number" sqref="AX41:AY41" xr:uid="{00000000-0002-0000-0000-000030010000}"/>
    <dataValidation allowBlank="1" showInputMessage="1" showErrorMessage="1" promptTitle="note for Ltd" prompt="Ltd is for ACN entities" sqref="AX412" xr:uid="{00000000-0002-0000-0000-000031010000}"/>
    <dataValidation allowBlank="1" showInputMessage="1" showErrorMessage="1" promptTitle="note for NonLtd" prompt="NonLtd is for ABN only entities" sqref="AY412" xr:uid="{00000000-0002-0000-0000-000032010000}"/>
    <dataValidation allowBlank="1" showInputMessage="1" showErrorMessage="1" promptTitle="Financial Formats" prompt="three local financial formats exist_x000a_- statutory_x000a_- UK GAAP_x000a_- IFRS" sqref="U412" xr:uid="{00000000-0002-0000-0000-000033010000}"/>
    <dataValidation allowBlank="1" showInputMessage="1" showErrorMessage="1" promptTitle="local financial statements type" prompt="- LocalFinancialsCSUK (bulk: AC01)_x000a_- LocalFinancialsGAAP (bulk: AC02)_x000a_- LocalFinancialsIFRS  (bulk: AC03)_x000a__x000a_not currently available:_x000a_LocalFinancialsBank (bulk: AC04)_x000a_LocalFinancialsInsurance (bulk: AC05)" sqref="U394" xr:uid="{00000000-0002-0000-0000-000034010000}"/>
    <dataValidation allowBlank="1" showInputMessage="1" showErrorMessage="1" promptTitle="companyNumber" prompt="Safenumber" sqref="D12" xr:uid="{00000000-0002-0000-0000-000035010000}"/>
    <dataValidation allowBlank="1" showInputMessage="1" showErrorMessage="1" promptTitle="creditRating.commonValue" prompt="Common Score (A-E)" sqref="D26" xr:uid="{00000000-0002-0000-0000-000036010000}"/>
    <dataValidation allowBlank="1" showInputMessage="1" showErrorMessage="1" promptTitle="providerValue" prompt="usually 0-100" sqref="D30" xr:uid="{00000000-0002-0000-0000-000037010000}"/>
    <dataValidation allowBlank="1" showInputMessage="1" showErrorMessage="1" promptTitle="common code" prompt="- Sole Trader_x000a_- Other" sqref="P48:R49 V46:W46 W48:W49 N46:R46 AR46 AR48:AR49 AE48:AE49 G48 AE46 N48:N49 AT46 AT48:AT49 G46 K48:K49 K46" xr:uid="{00000000-0002-0000-0000-000038010000}"/>
    <dataValidation allowBlank="1" showInputMessage="1" showErrorMessage="1" promptTitle="legal forms" prompt="Note: Sole Traders and Partnerships are withheld due to data protection laws." sqref="AG46:AG49" xr:uid="{00000000-0002-0000-0000-000039010000}"/>
    <dataValidation allowBlank="1" showInputMessage="1" showErrorMessage="1" promptTitle="LegalForm" prompt="Not available" sqref="V47" xr:uid="{00000000-0002-0000-0000-00003A010000}"/>
    <dataValidation allowBlank="1" showInputMessage="1" showErrorMessage="1" promptTitle="companyRegistrationNumber" prompt="18 digit alpha-numeric_x000a_national business registration number (Unified Social Credit Code)" sqref="AO39 AO13" xr:uid="{00000000-0002-0000-0000-00003B010000}"/>
    <dataValidation allowBlank="1" showInputMessage="1" showErrorMessage="1" promptTitle="credit limits" prompt="Limits are expressed in both IDR and USD_x000a_We only output the USD values for GGS/IDR._x000a__x000a_Note: currency currently outputs in creditLimit (not as a currency attibute)." sqref="AV80:AV81" xr:uid="{00000000-0002-0000-0000-00003C010000}"/>
    <dataValidation allowBlank="1" showInputMessage="1" showErrorMessage="1" promptTitle="company id type" prompt="Report ID" sqref="AP6 AU6 AG6 AB6:AD6" xr:uid="{00000000-0002-0000-0000-00003D010000}"/>
    <dataValidation allowBlank="1" showInputMessage="1" showErrorMessage="1" promptTitle="company id type" prompt="VAT Number" sqref="BC6" xr:uid="{00000000-0002-0000-0000-00003E010000}"/>
    <dataValidation allowBlank="1" showInputMessage="1" showErrorMessage="1" promptTitle="company id type" prompt="Company Registration Number" sqref="BD6" xr:uid="{00000000-0002-0000-0000-00003F010000}"/>
    <dataValidation allowBlank="1" showInputMessage="1" showErrorMessage="1" promptTitle="company id type" prompt="Company Registration Number / VAT number (consists of first digits before the dash)" sqref="BE6" xr:uid="{00000000-0002-0000-0000-000040010000}"/>
    <dataValidation allowBlank="1" showInputMessage="1" showErrorMessage="1" promptTitle="company id type" prompt="report id" sqref="BF6" xr:uid="{00000000-0002-0000-0000-000041010000}"/>
    <dataValidation allowBlank="1" showInputMessage="1" showErrorMessage="1" promptTitle="company registration type" prompt="Report ID" sqref="AE6" xr:uid="{00000000-0002-0000-0000-000042010000}"/>
    <dataValidation allowBlank="1" showInputMessage="1" showErrorMessage="1" promptTitle="negativeRating / scoreExclusion" prompt="negativeRating lookup _x000a_(available on request)." sqref="BB400" xr:uid="{00000000-0002-0000-0000-000043010000}"/>
    <dataValidation allowBlank="1" showInputMessage="1" showErrorMessage="1" promptTitle="negativeRating / scoreExclusion" prompt="scoreExclusion lookup_x000a_(available on request)._x000a_" sqref="AF400" xr:uid="{00000000-0002-0000-0000-000045010000}"/>
    <dataValidation allowBlank="1" showInputMessage="1" showErrorMessage="1" promptTitle="negativeInformation" prompt=".negativeMatches[*].type_x000a_.negativeMatches[*].comments_x000a_.legalActons.comments_x000a_.legalActions.extraDetails" sqref="AV122" xr:uid="{00000000-0002-0000-0000-000046010000}"/>
    <dataValidation allowBlank="1" showInputMessage="1" showErrorMessage="1" promptTitle="companyType=0" prompt="Registered Companies" sqref="P3:Q3" xr:uid="{00000000-0002-0000-0000-000047010000}"/>
    <dataValidation allowBlank="1" showInputMessage="1" showErrorMessage="1" promptTitle="companyType=1" prompt="Registered Sole Proprietors" sqref="R3 Q6:R6 R395:R397 R34:R36 R63 R68 R71 R75:R77 R88 R96:R98 R410:R411 R116:R158 R226:R227 R238:R239 R250:R251 R262:R278 R282:R283 R289:R290 R293:R295 Q132:Q156 R186:R207 R209:R215" xr:uid="{00000000-0002-0000-0000-000048010000}"/>
    <dataValidation allowBlank="1" showInputMessage="1" showErrorMessage="1" promptTitle="companyType=0" prompt="Registered Sole Proprietors" sqref="R412:R414" xr:uid="{00000000-0002-0000-0000-000049010000}"/>
    <dataValidation allowBlank="1" showInputMessage="1" showErrorMessage="1" promptTitle="companyType=0" prompt="ROI Registered Business Names" sqref="N3" xr:uid="{00000000-0002-0000-0000-00004A010000}"/>
    <dataValidation allowBlank="1" showInputMessage="1" showErrorMessage="1" promptTitle="companyType=1" prompt="Registered Companies" sqref="M3" xr:uid="{00000000-0002-0000-0000-00004B010000}"/>
    <dataValidation allowBlank="1" showInputMessage="1" showErrorMessage="1" promptTitle="Ultimate Beneficial Owners" prompt="see personsWithSignificantControl" sqref="U401" xr:uid="{00000000-0002-0000-0000-00004C010000}"/>
    <dataValidation allowBlank="1" showInputMessage="1" showErrorMessage="1" promptTitle="directorType" prompt="- Person_x000a_- Company" sqref="G148" xr:uid="{00000000-0002-0000-0000-00004D010000}"/>
    <dataValidation allowBlank="1" showInputMessage="1" showErrorMessage="1" promptTitle="directorType" prompt="- Person_x000a_- Other" sqref="AN148" xr:uid="{00000000-0002-0000-0000-00004E010000}"/>
    <dataValidation allowBlank="1" showInputMessage="1" showErrorMessage="1" promptTitle="Ultimate Beneficial Owners" prompt="see beneficialOwnerships_x000a_also minorityShareholders" sqref="J401" xr:uid="{C495F45A-5B71-4BC2-AD1F-B1B7F95248BE}"/>
    <dataValidation allowBlank="1" showInputMessage="1" showErrorMessage="1" promptTitle="Ultimate Beneficial Owners" prompt="see beneficialOwners" sqref="O401" xr:uid="{00000000-0002-0000-0000-000050010000}"/>
    <dataValidation allowBlank="1" showInputMessage="1" showErrorMessage="1" promptTitle="companyHistory" prompt="see latestEvents" sqref="K405" xr:uid="{667C8870-30C6-484D-8C54-28D9F058FEB4}"/>
    <dataValidation allowBlank="1" showInputMessage="1" showErrorMessage="1" promptTitle="Authorised Signatories" prompt="see authorizedSignatories" sqref="J402" xr:uid="{93C155A8-A178-4298-9933-7E1D598B7C19}"/>
    <dataValidation allowBlank="1" showInputMessage="1" showErrorMessage="1" promptTitle="no Ultimate Beneficial Owners" prompt="minorityShareholders_x000a_minorityInterests" sqref="F401" xr:uid="{00000000-0002-0000-0000-000053010000}"/>
    <dataValidation allowBlank="1" showInputMessage="1" showErrorMessage="1" promptTitle="authorised signatories" prompt="see Directors &quot;authority&quot;" sqref="G402" xr:uid="{00000000-0002-0000-0000-000054010000}"/>
    <dataValidation allowBlank="1" showInputMessage="1" showErrorMessage="1" promptTitle="branches" prompt="see branchOffices" sqref="AO403" xr:uid="{00000000-0002-0000-0000-000055010000}"/>
    <dataValidation allowBlank="1" showInputMessage="1" showErrorMessage="1" promptTitle="companyHistory" prompt="see registrationChanges_x000a_- dateofChange_x000a_- changeDescription_x000a_- detailsBeforeChange_x000a_- detailsAfterChange" sqref="AO405" xr:uid="{00000000-0002-0000-0000-000056010000}"/>
    <dataValidation allowBlank="1" showInputMessage="1" showErrorMessage="1" promptTitle="latestRatingChangeDate" prompt="Note: partner indicates quarterly scores, so the date received is NOT an actual score change date." sqref="Y95" xr:uid="{00000000-0002-0000-0000-000057010000}"/>
    <dataValidation allowBlank="1" showInputMessage="1" showErrorMessage="1" promptTitle="previous provider value" prompt="The score in the previous quarter." sqref="Y93" xr:uid="{00000000-0002-0000-0000-000058010000}"/>
    <dataValidation allowBlank="1" showInputMessage="1" showErrorMessage="1" promptTitle="nationality" prompt="placeOfBirth string is available" sqref="I146" xr:uid="{00000000-0002-0000-0000-000059010000}"/>
    <dataValidation allowBlank="1" showInputMessage="1" showErrorMessage="1" promptTitle="emailAddresses" prompt="multiples can occur" sqref="BC117 P117:Q117" xr:uid="{00000000-0002-0000-0000-00005B010000}"/>
    <dataValidation allowBlank="1" showInputMessage="1" showErrorMessage="1" promptTitle="emailAddrresses" prompt="multiples can occur" sqref="BE117" xr:uid="{00000000-0002-0000-0000-00005C010000}"/>
    <dataValidation allowBlank="1" showInputMessage="1" showErrorMessage="1" promptTitle="negativeRating" prompt="lookup available on request" sqref="F400:H400 AN400 U400:V400 J400:S400" xr:uid="{00000000-0002-0000-0000-00005D010000}"/>
    <dataValidation allowBlank="1" showInputMessage="1" showErrorMessage="1" promptTitle="scoreExclusion" prompt="lookup available on request._x000a__x000a_insolvencyIndicator boolean also exists._x000a_" sqref="W400 AD400 AI400:AJ400" xr:uid="{00000000-0002-0000-0000-00005E010000}"/>
    <dataValidation allowBlank="1" showInputMessage="1" showErrorMessage="1" promptTitle="scoreExclusion" prompt="Lookup available on request" sqref="BD400" xr:uid="{00000000-0002-0000-0000-00005F010000}"/>
    <dataValidation allowBlank="1" showInputMessage="1" showErrorMessage="1" promptTitle="consolidatedAccounts" prompt="- false in GGS _x000a_- true/false in connect (both can exist for the same year)_x000a_" sqref="L299 O299" xr:uid="{00000000-0002-0000-0000-000060010000}"/>
    <dataValidation allowBlank="1" showInputMessage="1" showErrorMessage="1" promptTitle="consolidated accounts" prompt="both can exist in connect for the same year" sqref="I299" xr:uid="{00000000-0002-0000-0000-000061010000}"/>
    <dataValidation allowBlank="1" showInputMessage="1" showErrorMessage="1" promptTitle="financial statements" prompt="Note: the following Legal Form indicates exemption from filing accounts: _x000a_- EXEMPT PRIVATE COMPANY LIMITED BY SHARES" sqref="AT296:AT394" xr:uid="{6CFDAE55-E4CF-414E-BF21-4B43E118A165}"/>
    <dataValidation allowBlank="1" showInputMessage="1" showErrorMessage="1" promptTitle="directorType" prompt="- Person_x000a_- Company_x000a_- Other" sqref="I148" xr:uid="{350C5500-DA36-4B43-9FE2-94266B835B07}"/>
    <dataValidation allowBlank="1" showInputMessage="1" showErrorMessage="1" promptTitle="currentDirectors.additionalData" prompt="- typeDescription_x000a_- isMainDirector_x000a_- isExecutiveDirector_x000a_- nameOfRepresentative" sqref="I156" xr:uid="{F0D1E037-4668-48EB-A2C2-C51E28E7A5BB}"/>
    <dataValidation allowBlank="1" showInputMessage="1" showErrorMessage="1" promptTitle="gender" prompt="- Male_x000a_- Female_x000a_- Unknown" sqref="I172" xr:uid="{AC014277-A0A6-47BC-9EB4-7FFE852D6A55}"/>
    <dataValidation allowBlank="1" showInputMessage="1" showErrorMessage="1" promptTitle="directorType" prompt="- &quot;Person&quot;_x000a_- &quot;Company&quot;_x000a_- &quot;Other&quot;" sqref="I176" xr:uid="{59DAA698-C894-4FFE-91E9-5C3AE276504E}"/>
    <dataValidation allowBlank="1" showInputMessage="1" showErrorMessage="1" promptTitle="shareholderType" prompt="- Person_x000a_- Comapany_x000a_- Other_x000a_" sqref="I199" xr:uid="{29CEDD05-28EB-4210-B717-04E29E3B5434}"/>
    <dataValidation allowBlank="1" showInputMessage="1" showErrorMessage="1" promptTitle="currentDirectors.additionalData" prompt="- safeNumber_x000a_- shareholderTypeDescription_x000a_- numberOfCompaniesHeld_x000a_- numberOfParticipations_x000a_- shareholderID_x000a_" sqref="I211" xr:uid="{00F77E08-D55B-4DB6-9583-DE6771C4DC04}"/>
    <dataValidation allowBlank="1" showInputMessage="1" showErrorMessage="1" promptTitle="previousDirectors.additionalData" prompt="- typeDescription_x000a_- nameOfRepresentative" sqref="I184" xr:uid="{08E51E2C-150A-498D-8D99-2C538360111C}"/>
    <dataValidation allowBlank="1" showInputMessage="1" showErrorMessage="1" promptTitle="ultimate beneficial owners" prompt="Note: this is not available by default, paid for service." sqref="I401" xr:uid="{5F23CE0B-C86A-4F9F-B18B-09E26FFBF84F}"/>
    <dataValidation allowBlank="1" showInputMessage="1" showErrorMessage="1" promptTitle="local financial statements type" prompt="- LocalFinancialsSynthesizedCSFR_x000a_- LocalFinancialsSimpleFlatCSFR_x000a_- LocalFinancialsFullFlatCSFR _x000a_- LocalFinancialsBankCSFR_x000a_- LocalFinancialsInsuranceCSFR_x000a__x000a_deprecated formats:_x000a_- LocalFinancialsFullCSFR_x000a_- LocalFinancialsSimpleCSFR" sqref="I394" xr:uid="{3D594CA5-3725-4CCE-A9AE-301DEA67A8D6}"/>
    <dataValidation allowBlank="1" showInputMessage="1" showErrorMessage="1" promptTitle="yearEndDate default date" prompt="set to YYYY-01-01 when incomplete." sqref="AP296 W296" xr:uid="{F8D6CA60-1134-47B8-A896-3C2DE31DB75A}"/>
    <dataValidation allowBlank="1" showInputMessage="1" showErrorMessage="1" promptTitle="LegalForm" prompt="- Sole Trader_x000a_- Partnership_x000a_- Partner" sqref="V48:V49" xr:uid="{7D56C752-0D40-463C-BBCF-3D7BDA4E3D7A}"/>
    <dataValidation allowBlank="1" showInputMessage="1" showErrorMessage="1" promptTitle="additionaData -----" prompt="- presentAppointments_x000a_- disqualified_x000a_- disqualifiedException" sqref="U156" xr:uid="{E37F0721-FAFB-4A31-9C9A-698BE5423F38}"/>
    <dataValidation allowBlank="1" showInputMessage="1" showErrorMessage="1" promptTitle="currentDirectrors.additionalData" prompt="- presentAppointments" sqref="J156" xr:uid="{8927EE24-DD7E-43B7-93B6-8775FBBE93C8}"/>
    <dataValidation allowBlank="1" showInputMessage="1" showErrorMessage="1" promptTitle="companyRegistrationNumber" prompt="prefixes:_x000a_- Companies (C)_x000a_- Partnerships (P)_x000a_- Business Names (B)_x000a_- Overseas Cmopany (O)" sqref="X13 X39" xr:uid="{E3044DD6-98B8-4DA6-84F2-076404947605}"/>
    <dataValidation allowBlank="1" showInputMessage="1" showErrorMessage="1" promptTitle="isActive [boolean]" prompt="Economically active indicator" sqref="D20 D54 AM54:BH54 F20:BH20 F54:AK54" xr:uid="{C1FE7E9B-C849-4101-915D-192AC8E48CC0}"/>
    <dataValidation allowBlank="1" showInputMessage="1" showErrorMessage="1" promptTitle="yearEndDate default date" prompt="set to YYYY-01-01" sqref="AD296" xr:uid="{5562C6B2-F895-4B07-B2D2-5E663511822E}"/>
    <dataValidation allowBlank="1" showInputMessage="1" showErrorMessage="1" promptTitle="shareholderType" prompt="- Person_x000a_- Other" sqref="AK199:AL199" xr:uid="{0DBD2264-0D01-4D16-8E03-9AC8F00C0836}"/>
    <dataValidation allowBlank="1" showInputMessage="1" showErrorMessage="1" promptTitle="additionalData" prompt="- gender_x000a_- nationality_x000a_- language" sqref="AK211" xr:uid="{0F48159B-CA6B-4A43-B05F-042E7351464C}"/>
    <dataValidation allowBlank="1" showInputMessage="1" showErrorMessage="1" promptTitle="shareholders" prompt="Only available via fresh investigation." sqref="AJ197 AJ200 AJ203" xr:uid="{7A0596AB-A8B3-457B-A669-837D6C5AB81E}"/>
    <dataValidation allowBlank="1" showInputMessage="1" showErrorMessage="1" promptTitle="positionName" prompt="May include non board positions" sqref="AI152:AJ152 AI181:AJ181" xr:uid="{9A0C5A4D-1EFC-42D7-A6A4-D097033D1D2A}"/>
    <dataValidation allowBlank="1" showInputMessage="1" showErrorMessage="1" promptTitle="negativeInformation categories" prompt="- courtActions (types of case)_x000a_- collectiveProcedures (judgments)_x000a_- preferentialRightsDetails (mortgages)_x000a_- sanctions (payments beyond terms)" sqref="I122" xr:uid="{00AAB443-8B1D-4B66-9D1D-C09691D3F53C}"/>
    <dataValidation allowBlank="1" showInputMessage="1" showErrorMessage="1" promptTitle="positionName" prompt="multiple positions can occur (array)." sqref="I152" xr:uid="{AC9757D1-4E45-4BE2-A576-4F631184A8EC}"/>
    <dataValidation allowBlank="1" showInputMessage="1" showErrorMessage="1" promptTitle="officeType includes" prompt="- 'HeadOffice'_x000a_- 'Branch'_x000a_" sqref="I49" xr:uid="{D5901623-C586-46B1-AF57-FC96C9584FF2}"/>
    <dataValidation allowBlank="1" showInputMessage="1" showErrorMessage="1" promptTitle="ownershipType includes" prompt="- 'Intermediately Owned'_x000a_- 'Jointly Owned'_x000a_- 'Ultimately Owned'_x000a_- 'Wholly Owned'" sqref="M50" xr:uid="{A0B40F16-E6ED-47CA-9ED3-C597699BA604}"/>
    <dataValidation allowBlank="1" showInputMessage="1" showErrorMessage="1" promptTitle="classifications" prompt="secondary array: Nace Rev2_x000a_tertiary array: NAICS (2017)" sqref="AO67" xr:uid="{5BCF46AE-2E64-44D0-A8F2-5E0DAD4A312E}"/>
    <dataValidation allowBlank="1" showInputMessage="1" showErrorMessage="1" promptTitle="pod" prompt="Chance of default in the last 18 months" sqref="AZ32 AZ84" xr:uid="{E1580321-BD19-4650-9EDC-F76052DA7CCF}"/>
    <dataValidation allowBlank="1" showInputMessage="1" showErrorMessage="1" promptTitle="Negative Information" prompt="Liquidation data from the Official Gazette feeds the status, and liquidators are appointed as directors (with the positionName &quot;Liquidator&quot;)." sqref="AE122" xr:uid="{F7847B6D-6130-4290-A0C8-62C4F60B66C1}"/>
    <dataValidation allowBlank="1" showInputMessage="1" showErrorMessage="1" promptTitle="paymentData" prompt=".weightedDBT_x000a_" sqref="U126" xr:uid="{9A96982B-170D-41BF-BF07-585C90DAE002}"/>
    <dataValidation allowBlank="1" showInputMessage="1" showErrorMessage="1" promptTitle="paymentData" prompt=".dbt.dbt" sqref="BB126" xr:uid="{F0CEAF0B-894F-4628-B33E-5A70A4252A30}"/>
    <dataValidation allowBlank="1" showInputMessage="1" showErrorMessage="1" promptTitle="paymentData" prompt=".dbt" sqref="I126" xr:uid="{4E42DEC0-41A3-4C20-BFD2-65F7ED87A88A}"/>
    <dataValidation allowBlank="1" showInputMessage="1" showErrorMessage="1" promptTitle="paymentData" prompt=".industryDBT" sqref="I127" xr:uid="{DAE084B9-3B0B-46A3-8B38-1B866A7547E8}"/>
    <dataValidation allowBlank="1" showInputMessage="1" showErrorMessage="1" promptTitle="paymentData" prompt=".industryDBT_x000a_" sqref="U127" xr:uid="{8F1D9A0E-EB2C-4ACB-9BEE-F0D0E7C17668}"/>
    <dataValidation allowBlank="1" showInputMessage="1" showErrorMessage="1" promptTitle="Report Currency :" prompt="GGS 1.3 only. _x000a_Connect: see Financial Statement Currency" sqref="A7:BH7 BK7:XFD7" xr:uid="{00000000-0002-0000-0000-00002D010000}"/>
    <dataValidation allowBlank="1" showInputMessage="1" showErrorMessage="1" promptTitle="directorType" prompt="- Company_x000a_- Person_x000a_- Other" sqref="BD148" xr:uid="{13972426-EF50-4DB8-8EF8-40CDC8ECD7C4}"/>
    <dataValidation allowBlank="1" showInputMessage="1" showErrorMessage="1" promptTitle="status description" prompt="local status detailed description" sqref="F55:BH55 D55" xr:uid="{397D2960-E7CA-4CE5-AF45-E379E2635EEE}"/>
    <dataValidation allowBlank="1" showInputMessage="1" showErrorMessage="1" promptTitle="provider status" prompt="local high level status" sqref="F52:BH52 D52" xr:uid="{3E540A1A-1AAA-4FC1-9666-BEBD08B5EDD8}"/>
    <dataValidation allowBlank="1" showInputMessage="1" showErrorMessage="1" promptTitle="South Georgia &amp; the Sandwich Isl" prompt="Note: no data currently exists" sqref="BH2:BH4" xr:uid="{22FDF4F3-3D79-4F04-9247-0705B89188FE}"/>
    <dataValidation allowBlank="1" showInputMessage="1" showErrorMessage="1" promptTitle="other elements" prompt="postalCode" sqref="O224 O235 O260" xr:uid="{B9A4F5FB-5C27-4051-8B04-B2A74C19C735}"/>
    <dataValidation allowBlank="1" showInputMessage="1" showErrorMessage="1" promptTitle="negative information" prompt="- insolvency information_x000a_- federal litigation_x000a_- state litigation_x000a_- concursos_x000a_- SAT actions (Servicio de Administracion Tributaria)" sqref="BG122" xr:uid="{6D3C764E-FB7A-432B-87CB-AE21B0038589}"/>
    <dataValidation allowBlank="1" showInputMessage="1" showErrorMessage="1" promptTitle="localFinancialStatements type" prompt="- LocalFinancialsCSPT (155 items)" sqref="AF394" xr:uid="{77958996-3649-4E34-A4E8-B38ACEA945ED}"/>
    <dataValidation allowBlank="1" showInputMessage="1" showErrorMessage="1" promptTitle="localFinancialStatements type" prompt="- LocalFinancialsES (139 items)" sqref="AD394" xr:uid="{57628F15-ED10-4910-9777-43C3E6AE5903}"/>
  </dataValidations>
  <hyperlinks>
    <hyperlink ref="D61" location="'detailed elements'!B9" display="Contact Address (other structured elements)" xr:uid="{00000000-0004-0000-0000-000000000000}"/>
    <hyperlink ref="D100" location="'detailed elements'!B9" display="Main Address (other structured elements)" xr:uid="{00000000-0004-0000-0000-000001000000}"/>
    <hyperlink ref="D106" location="'detailed elements'!B21" display="Address (other structured elements)" xr:uid="{00000000-0004-0000-0000-000002000000}"/>
    <hyperlink ref="D112" location="'detailed elements'!B33" display="Address (other structured elements)" xr:uid="{00000000-0004-0000-0000-000003000000}"/>
    <hyperlink ref="D135" location="'detailed elements'!B47" display="(other name elements)" xr:uid="{00000000-0004-0000-0000-000004000000}"/>
    <hyperlink ref="D163" location="'detailed elements'!B66" display="(other name elements)" xr:uid="{00000000-0004-0000-0000-000005000000}"/>
    <hyperlink ref="D142" location="'detailed elements'!B54" display="(other structured address elements)" xr:uid="{00000000-0004-0000-0000-000006000000}"/>
    <hyperlink ref="D170" location="'detailed elements'!B73" display="(other structured address elements)" xr:uid="{00000000-0004-0000-0000-000007000000}"/>
    <hyperlink ref="D201" location="'detailed elements'!B86" display="Address (other structured elements)" xr:uid="{00000000-0004-0000-0000-000008000000}"/>
    <hyperlink ref="F61" location="'detailed elements'!D9" display="Yes" xr:uid="{00000000-0004-0000-0000-000009000000}"/>
  </hyperlinks>
  <pageMargins left="0.7" right="0.7" top="0.75" bottom="0.75" header="0.3" footer="0.3"/>
  <pageSetup paperSize="9" orientation="portrait" horizontalDpi="300" verticalDpi="300" r:id="rId1"/>
  <ignoredErrors>
    <ignoredError sqref="BB15 U280 M280 AP280 AL280 L32 AL15:AL16 AM56:AM57 AU21:AW22 AS16:AS17 AS14 L156 AM59:AM62 AN58:AP58 AP26:AQ26 AL21 AS15:AT15 AS21:AT26 AS12:AT13 AS18:AT18 AL18 AV12:AW12 AM50:AM51 AP13:AQ16 AP12 AP18 AP21 AP22 AP23 AP24 AP25 AQ17 AU15:AW16 AU13 AW13 AU14:AV14 H59 AU18:AW18 AW17 AN56:AP57 AN60:AP60 AN51:AP51 AN50 AP50 AU24:AW24 AV23:AW23 AU26:AW26 AV25:AW25 AN59 AP59 AN62:AP62 AN61 AP61" formula="1"/>
    <ignoredError sqref="U156"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defaultSize="0" autoFill="0" autoLine="0" autoPict="0">
                <anchor moveWithCells="1">
                  <from>
                    <xdr:col>3</xdr:col>
                    <xdr:colOff>68580</xdr:colOff>
                    <xdr:row>0</xdr:row>
                    <xdr:rowOff>30480</xdr:rowOff>
                  </from>
                  <to>
                    <xdr:col>3</xdr:col>
                    <xdr:colOff>944880</xdr:colOff>
                    <xdr:row>1</xdr:row>
                    <xdr:rowOff>76200</xdr:rowOff>
                  </to>
                </anchor>
              </controlPr>
            </control>
          </mc:Choice>
        </mc:AlternateContent>
        <mc:AlternateContent xmlns:mc="http://schemas.openxmlformats.org/markup-compatibility/2006">
          <mc:Choice Requires="x14">
            <control shapeId="1035" r:id="rId5" name="Option Button 11">
              <controlPr defaultSize="0" autoFill="0" autoLine="0" autoPict="0">
                <anchor moveWithCells="1">
                  <from>
                    <xdr:col>3</xdr:col>
                    <xdr:colOff>68580</xdr:colOff>
                    <xdr:row>1</xdr:row>
                    <xdr:rowOff>68580</xdr:rowOff>
                  </from>
                  <to>
                    <xdr:col>3</xdr:col>
                    <xdr:colOff>2087880</xdr:colOff>
                    <xdr:row>2</xdr:row>
                    <xdr:rowOff>137160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7" operator="containsText" id="{46BB1DD7-09B1-4828-A60C-7B6B4DDBB4D5}">
            <xm:f>NOT(ISERROR(SEARCH("-",BH23)))</xm:f>
            <xm:f>"-"</xm:f>
            <x14:dxf>
              <font>
                <color rgb="FF9C5700"/>
              </font>
              <fill>
                <patternFill>
                  <bgColor rgb="FFFFEB9C"/>
                </patternFill>
              </fill>
            </x14:dxf>
          </x14:cfRule>
          <xm:sqref>BH23:BH25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47B73-B2C1-429B-80FD-8A9E9C9BCDFE}">
  <dimension ref="A1:BH420"/>
  <sheetViews>
    <sheetView workbookViewId="0"/>
  </sheetViews>
  <sheetFormatPr defaultColWidth="7" defaultRowHeight="18" x14ac:dyDescent="0.35"/>
  <cols>
    <col min="1" max="1" width="4" style="220" customWidth="1"/>
    <col min="2" max="2" width="43.33203125" style="1" bestFit="1" customWidth="1"/>
    <col min="3" max="3" width="5" style="94" customWidth="1"/>
    <col min="4" max="5" width="7" style="2"/>
    <col min="6" max="6" width="7" style="1"/>
    <col min="7" max="7" width="7" style="2"/>
    <col min="8" max="9" width="4" style="74" customWidth="1"/>
    <col min="10" max="10" width="6.5546875" style="1" customWidth="1"/>
    <col min="11" max="12" width="3.5546875" style="117" customWidth="1"/>
    <col min="13" max="13" width="6.5546875" style="3" customWidth="1"/>
    <col min="14" max="16" width="3.5546875" style="17" customWidth="1"/>
    <col min="17" max="18" width="3.5546875" style="16" customWidth="1"/>
    <col min="19" max="19" width="3.5546875" style="22" customWidth="1"/>
    <col min="20" max="20" width="3.5546875" style="17" customWidth="1"/>
    <col min="21" max="32" width="6.5546875" style="3" customWidth="1"/>
    <col min="33" max="33" width="12.5546875" style="3" customWidth="1"/>
    <col min="34" max="34" width="10.5546875" style="3" customWidth="1"/>
    <col min="35" max="37" width="12.5546875" style="3" customWidth="1"/>
    <col min="38" max="40" width="7" style="3"/>
    <col min="41" max="41" width="7" style="3" hidden="1" customWidth="1"/>
    <col min="42" max="47" width="7" style="3"/>
    <col min="48" max="49" width="4" style="20" customWidth="1"/>
    <col min="50" max="52" width="7" style="3"/>
    <col min="53" max="53" width="7" style="20"/>
    <col min="54" max="57" width="7" style="3"/>
    <col min="58" max="58" width="12.5546875" style="3" customWidth="1"/>
    <col min="59" max="16384" width="7" style="1"/>
  </cols>
  <sheetData>
    <row r="1" spans="1:59" s="9" customFormat="1" ht="16.5" customHeight="1" thickTop="1" thickBot="1" x14ac:dyDescent="0.35">
      <c r="A1" s="218"/>
      <c r="B1" s="10"/>
      <c r="C1" s="94"/>
      <c r="D1" s="384" t="s">
        <v>71</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4" t="s">
        <v>861</v>
      </c>
      <c r="AH1" s="386"/>
      <c r="AI1" s="77" t="s">
        <v>126</v>
      </c>
      <c r="AJ1" s="413" t="s">
        <v>76</v>
      </c>
      <c r="AK1" s="414"/>
      <c r="AL1" s="384" t="s">
        <v>62</v>
      </c>
      <c r="AM1" s="385"/>
      <c r="AN1" s="385"/>
      <c r="AO1" s="385"/>
      <c r="AP1" s="385"/>
      <c r="AQ1" s="385"/>
      <c r="AR1" s="385"/>
      <c r="AS1" s="385"/>
      <c r="AT1" s="385"/>
      <c r="AU1" s="386"/>
      <c r="AV1" s="384" t="s">
        <v>82</v>
      </c>
      <c r="AW1" s="385"/>
      <c r="AX1" s="386"/>
      <c r="AY1" s="384" t="s">
        <v>862</v>
      </c>
      <c r="AZ1" s="386"/>
      <c r="BA1" s="384" t="s">
        <v>863</v>
      </c>
      <c r="BB1" s="385"/>
      <c r="BC1" s="385"/>
      <c r="BD1" s="385"/>
      <c r="BE1" s="385"/>
      <c r="BF1" s="385"/>
      <c r="BG1" s="243"/>
    </row>
    <row r="2" spans="1:59" s="9" customFormat="1" ht="16.5" customHeight="1" thickTop="1" thickBot="1" x14ac:dyDescent="0.35">
      <c r="A2" s="218"/>
      <c r="B2" s="48">
        <v>1.3</v>
      </c>
      <c r="C2" s="94"/>
      <c r="D2" s="80" t="s">
        <v>138</v>
      </c>
      <c r="E2" s="80" t="s">
        <v>387</v>
      </c>
      <c r="F2" s="11" t="s">
        <v>338</v>
      </c>
      <c r="G2" s="11" t="s">
        <v>235</v>
      </c>
      <c r="H2" s="396" t="s">
        <v>249</v>
      </c>
      <c r="I2" s="397"/>
      <c r="J2" s="11" t="s">
        <v>296</v>
      </c>
      <c r="K2" s="384" t="s">
        <v>294</v>
      </c>
      <c r="L2" s="386"/>
      <c r="M2" s="11" t="s">
        <v>208</v>
      </c>
      <c r="N2" s="384" t="s">
        <v>403</v>
      </c>
      <c r="O2" s="385"/>
      <c r="P2" s="386"/>
      <c r="Q2" s="384" t="s">
        <v>487</v>
      </c>
      <c r="R2" s="386"/>
      <c r="S2" s="396" t="s">
        <v>524</v>
      </c>
      <c r="T2" s="397"/>
      <c r="U2" s="11" t="s">
        <v>115</v>
      </c>
      <c r="V2" s="11" t="s">
        <v>203</v>
      </c>
      <c r="W2" s="11" t="s">
        <v>232</v>
      </c>
      <c r="X2" s="11" t="s">
        <v>255</v>
      </c>
      <c r="Y2" s="11" t="s">
        <v>279</v>
      </c>
      <c r="Z2" s="11" t="s">
        <v>492</v>
      </c>
      <c r="AA2" s="11" t="s">
        <v>330</v>
      </c>
      <c r="AB2" s="11" t="s">
        <v>475</v>
      </c>
      <c r="AC2" s="11" t="s">
        <v>421</v>
      </c>
      <c r="AD2" s="11" t="s">
        <v>423</v>
      </c>
      <c r="AE2" s="11" t="s">
        <v>512</v>
      </c>
      <c r="AF2" s="78" t="s">
        <v>549</v>
      </c>
      <c r="AG2" s="79" t="s">
        <v>550</v>
      </c>
      <c r="AH2" s="79" t="s">
        <v>551</v>
      </c>
      <c r="AI2" s="79" t="s">
        <v>552</v>
      </c>
      <c r="AJ2" s="101" t="s">
        <v>864</v>
      </c>
      <c r="AK2" s="100" t="s">
        <v>554</v>
      </c>
      <c r="AL2" s="11" t="s">
        <v>303</v>
      </c>
      <c r="AM2" s="11" t="s">
        <v>190</v>
      </c>
      <c r="AN2" s="11" t="s">
        <v>277</v>
      </c>
      <c r="AO2" s="11" t="s">
        <v>15</v>
      </c>
      <c r="AP2" s="11" t="s">
        <v>15</v>
      </c>
      <c r="AQ2" s="11" t="s">
        <v>470</v>
      </c>
      <c r="AR2" s="11" t="s">
        <v>457</v>
      </c>
      <c r="AS2" s="11" t="s">
        <v>496</v>
      </c>
      <c r="AT2" s="79" t="s">
        <v>555</v>
      </c>
      <c r="AU2" s="11" t="s">
        <v>556</v>
      </c>
      <c r="AV2" s="396" t="s">
        <v>109</v>
      </c>
      <c r="AW2" s="397"/>
      <c r="AX2" s="11" t="s">
        <v>392</v>
      </c>
      <c r="AY2" s="11" t="s">
        <v>175</v>
      </c>
      <c r="AZ2" s="11" t="s">
        <v>557</v>
      </c>
      <c r="BA2" s="26" t="s">
        <v>96</v>
      </c>
      <c r="BB2" s="11" t="s">
        <v>159</v>
      </c>
      <c r="BC2" s="11" t="s">
        <v>187</v>
      </c>
      <c r="BD2" s="11" t="s">
        <v>558</v>
      </c>
      <c r="BE2" s="11" t="s">
        <v>365</v>
      </c>
      <c r="BF2" s="244" t="s">
        <v>559</v>
      </c>
    </row>
    <row r="3" spans="1:59" s="9" customFormat="1" ht="54.75" customHeight="1" thickTop="1" x14ac:dyDescent="0.3">
      <c r="A3" s="218"/>
      <c r="B3" s="10"/>
      <c r="C3" s="94"/>
      <c r="D3" s="391" t="s">
        <v>560</v>
      </c>
      <c r="E3" s="391" t="s">
        <v>561</v>
      </c>
      <c r="F3" s="391" t="s">
        <v>562</v>
      </c>
      <c r="G3" s="391" t="s">
        <v>563</v>
      </c>
      <c r="H3" s="32" t="s">
        <v>564</v>
      </c>
      <c r="I3" s="121" t="s">
        <v>565</v>
      </c>
      <c r="J3" s="391" t="s">
        <v>566</v>
      </c>
      <c r="K3" s="32" t="s">
        <v>564</v>
      </c>
      <c r="L3" s="121" t="s">
        <v>567</v>
      </c>
      <c r="M3" s="31"/>
      <c r="N3" s="32" t="s">
        <v>564</v>
      </c>
      <c r="O3" s="233" t="s">
        <v>568</v>
      </c>
      <c r="P3" s="121" t="s">
        <v>569</v>
      </c>
      <c r="Q3" s="32" t="s">
        <v>564</v>
      </c>
      <c r="R3" s="33" t="s">
        <v>565</v>
      </c>
      <c r="S3" s="34" t="s">
        <v>564</v>
      </c>
      <c r="T3" s="33" t="s">
        <v>567</v>
      </c>
      <c r="U3" s="31"/>
      <c r="V3" s="31"/>
      <c r="W3" s="31"/>
      <c r="X3" s="31"/>
      <c r="Y3" s="31"/>
      <c r="Z3" s="371" t="s">
        <v>570</v>
      </c>
      <c r="AA3" s="371" t="s">
        <v>571</v>
      </c>
      <c r="AB3" s="31"/>
      <c r="AC3" s="31"/>
      <c r="AD3" s="31"/>
      <c r="AE3" s="31"/>
      <c r="AF3" s="371" t="s">
        <v>572</v>
      </c>
      <c r="AG3" s="401" t="s">
        <v>573</v>
      </c>
      <c r="AH3" s="401" t="s">
        <v>574</v>
      </c>
      <c r="AI3" s="403" t="s">
        <v>865</v>
      </c>
      <c r="AJ3" s="387" t="s">
        <v>576</v>
      </c>
      <c r="AK3" s="398" t="s">
        <v>866</v>
      </c>
      <c r="AL3" s="31"/>
      <c r="AM3" s="31"/>
      <c r="AN3" s="371" t="s">
        <v>578</v>
      </c>
      <c r="AO3" s="389" t="s">
        <v>579</v>
      </c>
      <c r="AP3" s="371" t="s">
        <v>580</v>
      </c>
      <c r="AQ3" s="371" t="s">
        <v>581</v>
      </c>
      <c r="AR3" s="31"/>
      <c r="AS3" s="31"/>
      <c r="AT3" s="394" t="s">
        <v>582</v>
      </c>
      <c r="AU3" s="400" t="s">
        <v>583</v>
      </c>
      <c r="AV3" s="34" t="s">
        <v>564</v>
      </c>
      <c r="AW3" s="33" t="s">
        <v>567</v>
      </c>
      <c r="AX3" s="371" t="s">
        <v>584</v>
      </c>
      <c r="AY3" s="31"/>
      <c r="AZ3" s="31"/>
      <c r="BA3" s="37"/>
      <c r="BB3" s="31"/>
      <c r="BC3" s="31"/>
      <c r="BD3" s="371" t="s">
        <v>585</v>
      </c>
      <c r="BE3" s="31"/>
      <c r="BF3" s="403" t="s">
        <v>867</v>
      </c>
    </row>
    <row r="4" spans="1:59" s="27" customFormat="1" ht="72.75" customHeight="1" thickBot="1" x14ac:dyDescent="0.35">
      <c r="A4" s="221"/>
      <c r="B4" s="193">
        <v>1.3</v>
      </c>
      <c r="C4" s="150"/>
      <c r="D4" s="392"/>
      <c r="E4" s="392"/>
      <c r="F4" s="392"/>
      <c r="G4" s="392"/>
      <c r="H4" s="378" t="s">
        <v>587</v>
      </c>
      <c r="I4" s="379"/>
      <c r="J4" s="392"/>
      <c r="K4" s="399" t="s">
        <v>588</v>
      </c>
      <c r="L4" s="405"/>
      <c r="M4" s="35" t="s">
        <v>589</v>
      </c>
      <c r="N4" s="378" t="s">
        <v>590</v>
      </c>
      <c r="O4" s="393"/>
      <c r="P4" s="379"/>
      <c r="Q4" s="378" t="s">
        <v>591</v>
      </c>
      <c r="R4" s="379"/>
      <c r="S4" s="399" t="s">
        <v>592</v>
      </c>
      <c r="T4" s="379"/>
      <c r="U4" s="35" t="s">
        <v>593</v>
      </c>
      <c r="V4" s="35" t="s">
        <v>202</v>
      </c>
      <c r="W4" s="35" t="s">
        <v>594</v>
      </c>
      <c r="X4" s="35" t="s">
        <v>595</v>
      </c>
      <c r="Y4" s="35" t="s">
        <v>596</v>
      </c>
      <c r="Z4" s="372"/>
      <c r="AA4" s="372"/>
      <c r="AB4" s="35" t="s">
        <v>597</v>
      </c>
      <c r="AC4" s="35" t="s">
        <v>598</v>
      </c>
      <c r="AD4" s="35" t="s">
        <v>599</v>
      </c>
      <c r="AE4" s="35" t="s">
        <v>600</v>
      </c>
      <c r="AF4" s="372"/>
      <c r="AG4" s="402"/>
      <c r="AH4" s="402"/>
      <c r="AI4" s="404"/>
      <c r="AJ4" s="388"/>
      <c r="AK4" s="388"/>
      <c r="AL4" s="35" t="s">
        <v>601</v>
      </c>
      <c r="AM4" s="35" t="s">
        <v>602</v>
      </c>
      <c r="AN4" s="372"/>
      <c r="AO4" s="390"/>
      <c r="AP4" s="372"/>
      <c r="AQ4" s="372"/>
      <c r="AR4" s="35" t="s">
        <v>603</v>
      </c>
      <c r="AS4" s="35" t="s">
        <v>604</v>
      </c>
      <c r="AT4" s="395"/>
      <c r="AU4" s="388"/>
      <c r="AV4" s="399" t="s">
        <v>605</v>
      </c>
      <c r="AW4" s="405"/>
      <c r="AX4" s="372"/>
      <c r="AY4" s="35" t="s">
        <v>606</v>
      </c>
      <c r="AZ4" s="35" t="s">
        <v>607</v>
      </c>
      <c r="BA4" s="36" t="s">
        <v>608</v>
      </c>
      <c r="BB4" s="35" t="s">
        <v>609</v>
      </c>
      <c r="BC4" s="35" t="s">
        <v>610</v>
      </c>
      <c r="BD4" s="372"/>
      <c r="BE4" s="35" t="s">
        <v>611</v>
      </c>
      <c r="BF4" s="404"/>
    </row>
    <row r="5" spans="1:59" s="25" customFormat="1" ht="26.25" customHeight="1" thickTop="1" x14ac:dyDescent="0.3">
      <c r="A5" s="219"/>
      <c r="B5" s="10" t="s">
        <v>612</v>
      </c>
      <c r="C5" s="151"/>
      <c r="D5" s="39"/>
      <c r="E5" s="39"/>
      <c r="F5" s="39"/>
      <c r="G5" s="39"/>
      <c r="H5" s="98"/>
      <c r="I5" s="98"/>
      <c r="J5" s="39"/>
      <c r="K5" s="98"/>
      <c r="L5" s="131" t="s">
        <v>613</v>
      </c>
      <c r="M5" s="42"/>
      <c r="N5" s="39"/>
      <c r="O5" s="39"/>
      <c r="P5" s="39"/>
      <c r="Q5" s="128"/>
      <c r="R5" s="129"/>
      <c r="S5" s="129"/>
      <c r="T5" s="129"/>
      <c r="U5" s="130"/>
      <c r="V5" s="131" t="s">
        <v>613</v>
      </c>
      <c r="W5" s="130"/>
      <c r="X5" s="130"/>
      <c r="Y5" s="130"/>
      <c r="Z5" s="130"/>
      <c r="AA5" s="130"/>
      <c r="AB5" s="130"/>
      <c r="AC5" s="130"/>
      <c r="AD5" s="130"/>
      <c r="AE5" s="130"/>
      <c r="AF5" s="130"/>
      <c r="AG5" s="132"/>
      <c r="AH5" s="132"/>
      <c r="AI5" s="132"/>
      <c r="AJ5" s="82"/>
      <c r="AK5" s="83"/>
      <c r="AL5" s="84"/>
      <c r="AM5" s="84"/>
      <c r="AN5" s="84"/>
      <c r="AO5" s="84"/>
      <c r="AP5" s="83" t="s">
        <v>613</v>
      </c>
      <c r="AQ5" s="84"/>
      <c r="AR5" s="133"/>
      <c r="AS5" s="84"/>
      <c r="AT5" s="130"/>
      <c r="AU5" s="130"/>
      <c r="AV5" s="84"/>
      <c r="AW5" s="84"/>
      <c r="AX5" s="84"/>
      <c r="AY5" s="84"/>
      <c r="AZ5" s="133"/>
      <c r="BA5" s="83"/>
      <c r="BB5" s="84"/>
      <c r="BC5" s="83"/>
      <c r="BD5" s="84"/>
      <c r="BE5" s="84"/>
      <c r="BF5" s="84"/>
    </row>
    <row r="6" spans="1:59" s="127" customFormat="1" ht="35.25" customHeight="1" thickBot="1" x14ac:dyDescent="0.35">
      <c r="A6" s="222"/>
      <c r="B6" s="126" t="s">
        <v>614</v>
      </c>
      <c r="D6" s="201" t="s">
        <v>615</v>
      </c>
      <c r="E6" s="201" t="s">
        <v>616</v>
      </c>
      <c r="F6" s="201" t="s">
        <v>617</v>
      </c>
      <c r="G6" s="201" t="s">
        <v>618</v>
      </c>
      <c r="H6" s="156" t="s">
        <v>619</v>
      </c>
      <c r="I6" s="157" t="s">
        <v>620</v>
      </c>
      <c r="J6" s="201" t="s">
        <v>621</v>
      </c>
      <c r="K6" s="202" t="s">
        <v>622</v>
      </c>
      <c r="L6" s="203" t="s">
        <v>623</v>
      </c>
      <c r="M6" s="201" t="s">
        <v>624</v>
      </c>
      <c r="N6" s="156" t="s">
        <v>625</v>
      </c>
      <c r="O6" s="235" t="s">
        <v>626</v>
      </c>
      <c r="P6" s="157" t="s">
        <v>627</v>
      </c>
      <c r="Q6" s="156" t="s">
        <v>628</v>
      </c>
      <c r="R6" s="157" t="s">
        <v>629</v>
      </c>
      <c r="S6" s="156" t="s">
        <v>630</v>
      </c>
      <c r="T6" s="157" t="s">
        <v>631</v>
      </c>
      <c r="U6" s="201" t="s">
        <v>632</v>
      </c>
      <c r="V6" s="201" t="s">
        <v>633</v>
      </c>
      <c r="W6" s="201" t="s">
        <v>634</v>
      </c>
      <c r="X6" s="201" t="s">
        <v>635</v>
      </c>
      <c r="Y6" s="201" t="s">
        <v>636</v>
      </c>
      <c r="Z6" s="201" t="s">
        <v>637</v>
      </c>
      <c r="AA6" s="201" t="s">
        <v>638</v>
      </c>
      <c r="AB6" s="201" t="s">
        <v>639</v>
      </c>
      <c r="AC6" s="201" t="s">
        <v>640</v>
      </c>
      <c r="AD6" s="201" t="s">
        <v>641</v>
      </c>
      <c r="AE6" s="201" t="s">
        <v>642</v>
      </c>
      <c r="AF6" s="201" t="s">
        <v>643</v>
      </c>
      <c r="AG6" s="201" t="s">
        <v>644</v>
      </c>
      <c r="AH6" s="201" t="s">
        <v>644</v>
      </c>
      <c r="AI6" s="201" t="s">
        <v>645</v>
      </c>
      <c r="AJ6" s="201" t="s">
        <v>645</v>
      </c>
      <c r="AK6" s="201" t="s">
        <v>646</v>
      </c>
      <c r="AL6" s="201" t="s">
        <v>647</v>
      </c>
      <c r="AM6" s="201" t="s">
        <v>648</v>
      </c>
      <c r="AN6" s="201" t="s">
        <v>649</v>
      </c>
      <c r="AO6" s="201"/>
      <c r="AP6" s="201" t="s">
        <v>650</v>
      </c>
      <c r="AQ6" s="201" t="s">
        <v>651</v>
      </c>
      <c r="AR6" s="201" t="s">
        <v>652</v>
      </c>
      <c r="AS6" s="201" t="s">
        <v>653</v>
      </c>
      <c r="AT6" s="201" t="s">
        <v>654</v>
      </c>
      <c r="AU6" s="201" t="s">
        <v>655</v>
      </c>
      <c r="AV6" s="156" t="s">
        <v>656</v>
      </c>
      <c r="AW6" s="157" t="s">
        <v>657</v>
      </c>
      <c r="AX6" s="201" t="s">
        <v>658</v>
      </c>
      <c r="AY6" s="201" t="s">
        <v>659</v>
      </c>
      <c r="AZ6" s="201" t="s">
        <v>660</v>
      </c>
      <c r="BA6" s="201" t="s">
        <v>661</v>
      </c>
      <c r="BB6" s="201" t="s">
        <v>662</v>
      </c>
      <c r="BC6" s="201" t="s">
        <v>663</v>
      </c>
      <c r="BD6" s="201" t="s">
        <v>664</v>
      </c>
      <c r="BE6" s="201" t="s">
        <v>665</v>
      </c>
      <c r="BF6" s="201" t="s">
        <v>666</v>
      </c>
    </row>
    <row r="7" spans="1:59" s="23" customFormat="1" ht="19.2" thickTop="1" thickBot="1" x14ac:dyDescent="0.4">
      <c r="A7" s="220"/>
      <c r="B7" s="13" t="s">
        <v>868</v>
      </c>
      <c r="C7" s="94"/>
      <c r="D7" s="204" t="s">
        <v>64</v>
      </c>
      <c r="E7" s="204" t="s">
        <v>64</v>
      </c>
      <c r="F7" s="204" t="s">
        <v>64</v>
      </c>
      <c r="G7" s="204" t="s">
        <v>64</v>
      </c>
      <c r="H7" s="18" t="s">
        <v>64</v>
      </c>
      <c r="I7" s="15" t="s">
        <v>64</v>
      </c>
      <c r="J7" s="204" t="s">
        <v>64</v>
      </c>
      <c r="K7" s="18" t="s">
        <v>64</v>
      </c>
      <c r="L7" s="15" t="s">
        <v>65</v>
      </c>
      <c r="M7" s="204" t="s">
        <v>64</v>
      </c>
      <c r="N7" s="18" t="s">
        <v>64</v>
      </c>
      <c r="O7" s="21" t="s">
        <v>65</v>
      </c>
      <c r="P7" s="15" t="s">
        <v>64</v>
      </c>
      <c r="Q7" s="18" t="s">
        <v>64</v>
      </c>
      <c r="R7" s="15" t="s">
        <v>64</v>
      </c>
      <c r="S7" s="18" t="s">
        <v>64</v>
      </c>
      <c r="T7" s="15" t="s">
        <v>64</v>
      </c>
      <c r="U7" s="204" t="s">
        <v>64</v>
      </c>
      <c r="V7" s="204" t="s">
        <v>64</v>
      </c>
      <c r="W7" s="204" t="s">
        <v>64</v>
      </c>
      <c r="X7" s="204" t="s">
        <v>64</v>
      </c>
      <c r="Y7" s="204" t="s">
        <v>64</v>
      </c>
      <c r="Z7" s="204" t="s">
        <v>64</v>
      </c>
      <c r="AA7" s="204" t="s">
        <v>64</v>
      </c>
      <c r="AB7" s="204" t="s">
        <v>64</v>
      </c>
      <c r="AC7" s="204" t="s">
        <v>64</v>
      </c>
      <c r="AD7" s="204" t="s">
        <v>64</v>
      </c>
      <c r="AE7" s="204" t="s">
        <v>64</v>
      </c>
      <c r="AF7" s="204" t="s">
        <v>64</v>
      </c>
      <c r="AG7" s="204" t="s">
        <v>64</v>
      </c>
      <c r="AH7" s="204" t="s">
        <v>64</v>
      </c>
      <c r="AI7" s="204" t="s">
        <v>64</v>
      </c>
      <c r="AJ7" s="204" t="s">
        <v>64</v>
      </c>
      <c r="AK7" s="204" t="s">
        <v>64</v>
      </c>
      <c r="AL7" s="204" t="s">
        <v>64</v>
      </c>
      <c r="AM7" s="204" t="s">
        <v>64</v>
      </c>
      <c r="AN7" s="204" t="s">
        <v>64</v>
      </c>
      <c r="AO7" s="204" t="s">
        <v>64</v>
      </c>
      <c r="AP7" s="204" t="s">
        <v>64</v>
      </c>
      <c r="AQ7" s="204" t="s">
        <v>64</v>
      </c>
      <c r="AR7" s="204" t="s">
        <v>64</v>
      </c>
      <c r="AS7" s="204" t="s">
        <v>64</v>
      </c>
      <c r="AT7" s="204" t="s">
        <v>64</v>
      </c>
      <c r="AU7" s="204" t="s">
        <v>64</v>
      </c>
      <c r="AV7" s="18" t="s">
        <v>64</v>
      </c>
      <c r="AW7" s="15" t="s">
        <v>64</v>
      </c>
      <c r="AX7" s="204" t="s">
        <v>64</v>
      </c>
      <c r="AY7" s="204" t="s">
        <v>64</v>
      </c>
      <c r="AZ7" s="204" t="s">
        <v>64</v>
      </c>
      <c r="BA7" s="204" t="s">
        <v>64</v>
      </c>
      <c r="BB7" s="204" t="s">
        <v>64</v>
      </c>
      <c r="BC7" s="204" t="s">
        <v>64</v>
      </c>
      <c r="BD7" s="204" t="s">
        <v>64</v>
      </c>
      <c r="BE7" s="204" t="s">
        <v>64</v>
      </c>
      <c r="BF7" s="204" t="s">
        <v>64</v>
      </c>
    </row>
    <row r="8" spans="1:59" s="5" customFormat="1" ht="15.75" customHeight="1" thickTop="1" thickBot="1" x14ac:dyDescent="0.35">
      <c r="A8" s="223"/>
      <c r="B8" s="12" t="s">
        <v>667</v>
      </c>
      <c r="C8" s="150"/>
      <c r="D8" s="122"/>
      <c r="E8" s="122"/>
      <c r="F8" s="17"/>
      <c r="G8" s="122"/>
      <c r="H8" s="122"/>
      <c r="I8" s="122"/>
      <c r="J8" s="17"/>
      <c r="K8" s="376"/>
      <c r="L8" s="376"/>
      <c r="M8" s="20"/>
      <c r="N8" s="17"/>
      <c r="O8" s="17"/>
      <c r="P8" s="17"/>
      <c r="Q8" s="376"/>
      <c r="R8" s="376"/>
      <c r="S8" s="376"/>
      <c r="T8" s="376"/>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376"/>
      <c r="AW8" s="376"/>
      <c r="AX8" s="20"/>
      <c r="AY8" s="20"/>
      <c r="AZ8" s="20"/>
      <c r="BA8" s="376"/>
      <c r="BB8" s="20"/>
      <c r="BC8" s="20"/>
      <c r="BD8" s="20"/>
      <c r="BE8" s="20"/>
      <c r="BF8" s="20"/>
    </row>
    <row r="9" spans="1:59" ht="20.25" customHeight="1" thickTop="1" x14ac:dyDescent="0.3">
      <c r="A9" s="373" t="s">
        <v>668</v>
      </c>
      <c r="B9" s="145" t="s">
        <v>869</v>
      </c>
      <c r="D9" s="122"/>
      <c r="E9" s="122"/>
      <c r="F9" s="17"/>
      <c r="G9" s="122"/>
      <c r="H9" s="122"/>
      <c r="I9" s="122"/>
      <c r="J9" s="17"/>
      <c r="K9" s="377"/>
      <c r="L9" s="377"/>
      <c r="M9" s="20"/>
      <c r="Q9" s="377"/>
      <c r="R9" s="377"/>
      <c r="S9" s="377"/>
      <c r="T9" s="377"/>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377"/>
      <c r="AW9" s="377"/>
      <c r="AX9" s="20"/>
      <c r="AY9" s="20"/>
      <c r="AZ9" s="20"/>
      <c r="BA9" s="377"/>
      <c r="BB9" s="20"/>
      <c r="BC9" s="20"/>
      <c r="BD9" s="20"/>
      <c r="BE9" s="20"/>
      <c r="BF9" s="20"/>
    </row>
    <row r="10" spans="1:59" ht="16.5" customHeight="1" x14ac:dyDescent="0.3">
      <c r="A10" s="373"/>
      <c r="B10" s="123" t="s">
        <v>870</v>
      </c>
      <c r="D10" s="177" t="str">
        <f>'Data Matrix'!F10</f>
        <v>Yes</v>
      </c>
      <c r="E10" s="177" t="str">
        <f>'Data Matrix'!G10</f>
        <v>Yes</v>
      </c>
      <c r="F10" s="177" t="str">
        <f>'Data Matrix'!H10</f>
        <v>Yes</v>
      </c>
      <c r="G10" s="177" t="str">
        <f>'Data Matrix'!I10</f>
        <v>Yes</v>
      </c>
      <c r="H10" s="177" t="str">
        <f>'Data Matrix'!J10</f>
        <v>Yes</v>
      </c>
      <c r="I10" s="177" t="str">
        <f>'Data Matrix'!K10</f>
        <v>Yes</v>
      </c>
      <c r="J10" s="177" t="str">
        <f>'Data Matrix'!L10</f>
        <v>Yes</v>
      </c>
      <c r="K10" s="177" t="str">
        <f>'Data Matrix'!M10</f>
        <v>Yes</v>
      </c>
      <c r="L10" s="177" t="str">
        <f>'Data Matrix'!N10</f>
        <v>Yes</v>
      </c>
      <c r="M10" s="177" t="str">
        <f>'Data Matrix'!O10</f>
        <v>Yes</v>
      </c>
      <c r="N10" s="177" t="str">
        <f>'Data Matrix'!P10</f>
        <v>Yes</v>
      </c>
      <c r="O10" s="177" t="str">
        <f>'Data Matrix'!Q10</f>
        <v>Yes</v>
      </c>
      <c r="P10" s="177" t="str">
        <f>'Data Matrix'!R10</f>
        <v>Yes</v>
      </c>
      <c r="Q10" s="177" t="str">
        <f>'Data Matrix'!S10</f>
        <v>Yes</v>
      </c>
      <c r="R10" s="177" t="str">
        <f>'Data Matrix'!T10</f>
        <v>Yes</v>
      </c>
      <c r="S10" s="177" t="str">
        <f>'Data Matrix'!U10</f>
        <v>Yes</v>
      </c>
      <c r="T10" s="177" t="str">
        <f>'Data Matrix'!V10</f>
        <v>Yes</v>
      </c>
      <c r="U10" s="177" t="str">
        <f>'Data Matrix'!W10</f>
        <v>Yes</v>
      </c>
      <c r="V10" s="177" t="str">
        <f>'Data Matrix'!X10</f>
        <v>Yes</v>
      </c>
      <c r="W10" s="177" t="str">
        <f>'Data Matrix'!Y10</f>
        <v>Yes</v>
      </c>
      <c r="X10" s="177" t="str">
        <f>'Data Matrix'!Z10</f>
        <v>Yes</v>
      </c>
      <c r="Y10" s="177" t="str">
        <f>'Data Matrix'!AA10</f>
        <v>Yes</v>
      </c>
      <c r="Z10" s="177" t="str">
        <f>'Data Matrix'!AB10</f>
        <v>Yes</v>
      </c>
      <c r="AA10" s="177" t="str">
        <f>'Data Matrix'!AC10</f>
        <v>Yes</v>
      </c>
      <c r="AB10" s="177" t="str">
        <f>'Data Matrix'!AD10</f>
        <v>Yes</v>
      </c>
      <c r="AC10" s="177" t="str">
        <f>'Data Matrix'!AE10</f>
        <v>Yes</v>
      </c>
      <c r="AD10" s="177" t="str">
        <f>'Data Matrix'!AF10</f>
        <v>Yes</v>
      </c>
      <c r="AE10" s="177" t="str">
        <f>'Data Matrix'!AG10</f>
        <v>Yes</v>
      </c>
      <c r="AF10" s="177" t="str">
        <f>'Data Matrix'!AH10</f>
        <v>Yes</v>
      </c>
      <c r="AG10" s="177" t="str">
        <f>'Data Matrix'!AI10</f>
        <v>Yes</v>
      </c>
      <c r="AH10" s="177" t="str">
        <f>'Data Matrix'!AJ10</f>
        <v>Yes</v>
      </c>
      <c r="AI10" s="177" t="str">
        <f>'Data Matrix'!AK10</f>
        <v>Yes</v>
      </c>
      <c r="AJ10" s="177" t="str">
        <f>'Data Matrix'!AL10</f>
        <v>Yes</v>
      </c>
      <c r="AK10" s="177" t="str">
        <f>'Data Matrix'!AM10</f>
        <v>Yes</v>
      </c>
      <c r="AL10" s="177" t="str">
        <f>'Data Matrix'!AN10</f>
        <v>Yes</v>
      </c>
      <c r="AM10" s="177" t="str">
        <f>'Data Matrix'!AO10</f>
        <v>Yes</v>
      </c>
      <c r="AN10" s="177" t="str">
        <f>'Data Matrix'!AP10</f>
        <v>Yes</v>
      </c>
      <c r="AO10" s="177" t="str">
        <f>'Data Matrix'!AQ10</f>
        <v>Yes</v>
      </c>
      <c r="AP10" s="177" t="str">
        <f>'Data Matrix'!AR10</f>
        <v>Yes</v>
      </c>
      <c r="AQ10" s="177" t="str">
        <f>'Data Matrix'!AS10</f>
        <v>Yes</v>
      </c>
      <c r="AR10" s="177" t="str">
        <f>'Data Matrix'!AT10</f>
        <v>Yes</v>
      </c>
      <c r="AS10" s="177" t="str">
        <f>'Data Matrix'!AU10</f>
        <v>Yes</v>
      </c>
      <c r="AT10" s="177" t="str">
        <f>'Data Matrix'!AV10</f>
        <v>Yes</v>
      </c>
      <c r="AU10" s="177" t="str">
        <f>'Data Matrix'!AW10</f>
        <v>Yes</v>
      </c>
      <c r="AV10" s="177" t="str">
        <f>'Data Matrix'!AX10</f>
        <v>Yes</v>
      </c>
      <c r="AW10" s="177" t="str">
        <f>'Data Matrix'!AY10</f>
        <v>Yes</v>
      </c>
      <c r="AX10" s="177" t="str">
        <f>'Data Matrix'!AZ10</f>
        <v>Yes</v>
      </c>
      <c r="AY10" s="177" t="str">
        <f>'Data Matrix'!BA10</f>
        <v>Yes</v>
      </c>
      <c r="AZ10" s="177" t="str">
        <f>'Data Matrix'!BB10</f>
        <v>Yes</v>
      </c>
      <c r="BA10" s="177" t="str">
        <f>'Data Matrix'!BC10</f>
        <v>Yes</v>
      </c>
      <c r="BB10" s="177" t="str">
        <f>'Data Matrix'!BD10</f>
        <v>Yes</v>
      </c>
      <c r="BC10" s="177" t="str">
        <f>'Data Matrix'!BE10</f>
        <v>Yes</v>
      </c>
      <c r="BD10" s="177" t="str">
        <f>'Data Matrix'!BF10</f>
        <v>Yes</v>
      </c>
      <c r="BE10" s="177" t="str">
        <f>'Data Matrix'!BG10</f>
        <v>Yes</v>
      </c>
      <c r="BF10" s="177" t="str">
        <f>'Data Matrix'!BH10</f>
        <v>Yes</v>
      </c>
    </row>
    <row r="11" spans="1:59" ht="14.4" x14ac:dyDescent="0.3">
      <c r="A11" s="373"/>
      <c r="B11" s="123" t="s">
        <v>16</v>
      </c>
      <c r="D11" s="177" t="str">
        <f>'Data Matrix'!F11</f>
        <v>Yes</v>
      </c>
      <c r="E11" s="177" t="str">
        <f>'Data Matrix'!G11</f>
        <v>Yes</v>
      </c>
      <c r="F11" s="177" t="str">
        <f>'Data Matrix'!H11</f>
        <v>Yes</v>
      </c>
      <c r="G11" s="177" t="str">
        <f>'Data Matrix'!I11</f>
        <v>Yes</v>
      </c>
      <c r="H11" s="177" t="str">
        <f>'Data Matrix'!J11</f>
        <v>Yes</v>
      </c>
      <c r="I11" s="177" t="str">
        <f>'Data Matrix'!K11</f>
        <v>Yes</v>
      </c>
      <c r="J11" s="177" t="str">
        <f>'Data Matrix'!L11</f>
        <v>Yes</v>
      </c>
      <c r="K11" s="177" t="str">
        <f>'Data Matrix'!M11</f>
        <v>Yes</v>
      </c>
      <c r="L11" s="177" t="str">
        <f>'Data Matrix'!N11</f>
        <v>Yes</v>
      </c>
      <c r="M11" s="177" t="str">
        <f>'Data Matrix'!O11</f>
        <v>Yes</v>
      </c>
      <c r="N11" s="177" t="str">
        <f>'Data Matrix'!P11</f>
        <v>Yes</v>
      </c>
      <c r="O11" s="177" t="str">
        <f>'Data Matrix'!Q11</f>
        <v>Yes</v>
      </c>
      <c r="P11" s="177" t="str">
        <f>'Data Matrix'!R11</f>
        <v>Yes</v>
      </c>
      <c r="Q11" s="177" t="str">
        <f>'Data Matrix'!S11</f>
        <v>Yes</v>
      </c>
      <c r="R11" s="177" t="str">
        <f>'Data Matrix'!T11</f>
        <v>Yes</v>
      </c>
      <c r="S11" s="177" t="str">
        <f>'Data Matrix'!U11</f>
        <v>Yes</v>
      </c>
      <c r="T11" s="177" t="str">
        <f>'Data Matrix'!V11</f>
        <v>Yes</v>
      </c>
      <c r="U11" s="177" t="str">
        <f>'Data Matrix'!W11</f>
        <v>Yes</v>
      </c>
      <c r="V11" s="177" t="str">
        <f>'Data Matrix'!X11</f>
        <v>Yes</v>
      </c>
      <c r="W11" s="177" t="str">
        <f>'Data Matrix'!Y11</f>
        <v>Yes</v>
      </c>
      <c r="X11" s="177" t="str">
        <f>'Data Matrix'!Z11</f>
        <v>Yes</v>
      </c>
      <c r="Y11" s="177" t="str">
        <f>'Data Matrix'!AA11</f>
        <v>Yes</v>
      </c>
      <c r="Z11" s="177" t="str">
        <f>'Data Matrix'!AB11</f>
        <v>Yes</v>
      </c>
      <c r="AA11" s="177" t="str">
        <f>'Data Matrix'!AC11</f>
        <v>Yes</v>
      </c>
      <c r="AB11" s="177" t="str">
        <f>'Data Matrix'!AD11</f>
        <v>Yes</v>
      </c>
      <c r="AC11" s="177" t="str">
        <f>'Data Matrix'!AE11</f>
        <v>Yes</v>
      </c>
      <c r="AD11" s="177" t="str">
        <f>'Data Matrix'!AF11</f>
        <v>Yes</v>
      </c>
      <c r="AE11" s="177" t="str">
        <f>'Data Matrix'!AG11</f>
        <v>Yes</v>
      </c>
      <c r="AF11" s="177" t="str">
        <f>'Data Matrix'!AH11</f>
        <v>Yes</v>
      </c>
      <c r="AG11" s="177" t="str">
        <f>'Data Matrix'!AI11</f>
        <v>Yes</v>
      </c>
      <c r="AH11" s="177" t="str">
        <f>'Data Matrix'!AJ11</f>
        <v>Yes</v>
      </c>
      <c r="AI11" s="177" t="str">
        <f>'Data Matrix'!AK11</f>
        <v>Yes</v>
      </c>
      <c r="AJ11" s="177" t="str">
        <f>'Data Matrix'!AL11</f>
        <v>Yes</v>
      </c>
      <c r="AK11" s="177" t="str">
        <f>'Data Matrix'!AM11</f>
        <v>Yes</v>
      </c>
      <c r="AL11" s="177" t="str">
        <f>'Data Matrix'!AN11</f>
        <v>Yes</v>
      </c>
      <c r="AM11" s="177" t="str">
        <f>'Data Matrix'!AO11</f>
        <v>Yes</v>
      </c>
      <c r="AN11" s="177" t="str">
        <f>'Data Matrix'!AP11</f>
        <v>Yes</v>
      </c>
      <c r="AO11" s="177" t="str">
        <f>'Data Matrix'!AQ11</f>
        <v>Yes</v>
      </c>
      <c r="AP11" s="177" t="str">
        <f>'Data Matrix'!AR11</f>
        <v>Yes</v>
      </c>
      <c r="AQ11" s="177" t="str">
        <f>'Data Matrix'!AS11</f>
        <v>Yes</v>
      </c>
      <c r="AR11" s="177" t="str">
        <f>'Data Matrix'!AT11</f>
        <v>Yes</v>
      </c>
      <c r="AS11" s="177" t="str">
        <f>'Data Matrix'!AU11</f>
        <v>Yes</v>
      </c>
      <c r="AT11" s="177" t="str">
        <f>'Data Matrix'!AV11</f>
        <v>Yes</v>
      </c>
      <c r="AU11" s="177" t="str">
        <f>'Data Matrix'!AW11</f>
        <v>Yes</v>
      </c>
      <c r="AV11" s="177" t="str">
        <f>'Data Matrix'!AX11</f>
        <v>Yes</v>
      </c>
      <c r="AW11" s="177" t="str">
        <f>'Data Matrix'!AY11</f>
        <v>Yes</v>
      </c>
      <c r="AX11" s="177" t="str">
        <f>'Data Matrix'!AZ11</f>
        <v>Yes</v>
      </c>
      <c r="AY11" s="177" t="str">
        <f>'Data Matrix'!BA11</f>
        <v>Yes</v>
      </c>
      <c r="AZ11" s="177" t="str">
        <f>'Data Matrix'!BB11</f>
        <v>Yes</v>
      </c>
      <c r="BA11" s="177" t="str">
        <f>'Data Matrix'!BC11</f>
        <v>Yes</v>
      </c>
      <c r="BB11" s="177" t="str">
        <f>'Data Matrix'!BD11</f>
        <v>Yes</v>
      </c>
      <c r="BC11" s="177" t="str">
        <f>'Data Matrix'!BE11</f>
        <v>Yes</v>
      </c>
      <c r="BD11" s="177" t="str">
        <f>'Data Matrix'!BF11</f>
        <v>Yes</v>
      </c>
      <c r="BE11" s="177" t="str">
        <f>'Data Matrix'!BG11</f>
        <v>Yes</v>
      </c>
      <c r="BF11" s="177" t="str">
        <f>'Data Matrix'!BH11</f>
        <v>Yes</v>
      </c>
    </row>
    <row r="12" spans="1:59" ht="14.4" x14ac:dyDescent="0.3">
      <c r="A12" s="373"/>
      <c r="B12" s="143" t="s">
        <v>871</v>
      </c>
      <c r="D12" s="177" t="str">
        <f>'Data Matrix'!F12</f>
        <v>Yes</v>
      </c>
      <c r="E12" s="177" t="str">
        <f>'Data Matrix'!G12</f>
        <v>Yes</v>
      </c>
      <c r="F12" s="177" t="str">
        <f>'Data Matrix'!H12</f>
        <v>Yes</v>
      </c>
      <c r="G12" s="177" t="str">
        <f>'Data Matrix'!I12</f>
        <v>Yes</v>
      </c>
      <c r="H12" s="177" t="str">
        <f>'Data Matrix'!J12</f>
        <v>Yes</v>
      </c>
      <c r="I12" s="177" t="str">
        <f>'Data Matrix'!K12</f>
        <v>Yes</v>
      </c>
      <c r="J12" s="177" t="str">
        <f>'Data Matrix'!L12</f>
        <v>Yes</v>
      </c>
      <c r="K12" s="177" t="str">
        <f>'Data Matrix'!M12</f>
        <v>Yes</v>
      </c>
      <c r="L12" s="177" t="str">
        <f>'Data Matrix'!N12</f>
        <v>Yes</v>
      </c>
      <c r="M12" s="177" t="str">
        <f>'Data Matrix'!O12</f>
        <v>Yes</v>
      </c>
      <c r="N12" s="177" t="str">
        <f>'Data Matrix'!P12</f>
        <v>Yes</v>
      </c>
      <c r="O12" s="177" t="str">
        <f>'Data Matrix'!Q12</f>
        <v>Yes</v>
      </c>
      <c r="P12" s="177" t="str">
        <f>'Data Matrix'!R12</f>
        <v>Yes</v>
      </c>
      <c r="Q12" s="177" t="str">
        <f>'Data Matrix'!S12</f>
        <v>Yes</v>
      </c>
      <c r="R12" s="177" t="str">
        <f>'Data Matrix'!T12</f>
        <v>Yes</v>
      </c>
      <c r="S12" s="177" t="str">
        <f>'Data Matrix'!U12</f>
        <v>Yes</v>
      </c>
      <c r="T12" s="177" t="str">
        <f>'Data Matrix'!V12</f>
        <v>Yes</v>
      </c>
      <c r="U12" s="177" t="str">
        <f>'Data Matrix'!W12</f>
        <v>No</v>
      </c>
      <c r="V12" s="177" t="str">
        <f>'Data Matrix'!X12</f>
        <v>No</v>
      </c>
      <c r="W12" s="177" t="str">
        <f>'Data Matrix'!Y12</f>
        <v>No</v>
      </c>
      <c r="X12" s="177" t="str">
        <f>'Data Matrix'!Z12</f>
        <v>No</v>
      </c>
      <c r="Y12" s="177" t="str">
        <f>'Data Matrix'!AA12</f>
        <v>No</v>
      </c>
      <c r="Z12" s="177" t="str">
        <f>'Data Matrix'!AB12</f>
        <v>No</v>
      </c>
      <c r="AA12" s="177" t="str">
        <f>'Data Matrix'!AC12</f>
        <v>No</v>
      </c>
      <c r="AB12" s="177" t="str">
        <f>'Data Matrix'!AD12</f>
        <v>No</v>
      </c>
      <c r="AC12" s="177" t="str">
        <f>'Data Matrix'!AE12</f>
        <v>No</v>
      </c>
      <c r="AD12" s="177" t="str">
        <f>'Data Matrix'!AF12</f>
        <v>No</v>
      </c>
      <c r="AE12" s="177" t="str">
        <f>'Data Matrix'!AG12</f>
        <v>No</v>
      </c>
      <c r="AF12" s="177" t="str">
        <f>'Data Matrix'!AH12</f>
        <v>No</v>
      </c>
      <c r="AG12" s="177" t="str">
        <f>'Data Matrix'!AI12</f>
        <v>No</v>
      </c>
      <c r="AH12" s="177" t="str">
        <f>'Data Matrix'!AJ12</f>
        <v>No</v>
      </c>
      <c r="AI12" s="177" t="str">
        <f>'Data Matrix'!AK12</f>
        <v>No</v>
      </c>
      <c r="AJ12" s="177" t="str">
        <f>'Data Matrix'!AL12</f>
        <v>No</v>
      </c>
      <c r="AK12" s="177" t="str">
        <f>'Data Matrix'!AM12</f>
        <v>No</v>
      </c>
      <c r="AL12" s="177" t="str">
        <f>'Data Matrix'!AN12</f>
        <v>Yes</v>
      </c>
      <c r="AM12" s="177" t="str">
        <f>'Data Matrix'!AO12</f>
        <v>No</v>
      </c>
      <c r="AN12" s="177" t="str">
        <f>'Data Matrix'!AP12</f>
        <v>No</v>
      </c>
      <c r="AO12" s="177" t="str">
        <f>'Data Matrix'!AQ12</f>
        <v>No</v>
      </c>
      <c r="AP12" s="177" t="str">
        <f>'Data Matrix'!AR12</f>
        <v>No</v>
      </c>
      <c r="AQ12" s="177" t="str">
        <f>'Data Matrix'!AS12</f>
        <v>No</v>
      </c>
      <c r="AR12" s="177" t="str">
        <f>'Data Matrix'!AT12</f>
        <v>No</v>
      </c>
      <c r="AS12" s="177" t="str">
        <f>'Data Matrix'!AU12</f>
        <v>No</v>
      </c>
      <c r="AT12" s="177" t="str">
        <f>'Data Matrix'!AV12</f>
        <v>No</v>
      </c>
      <c r="AU12" s="177" t="str">
        <f>'Data Matrix'!AW12</f>
        <v>Yes</v>
      </c>
      <c r="AV12" s="177" t="str">
        <f>'Data Matrix'!AX12</f>
        <v>No</v>
      </c>
      <c r="AW12" s="177" t="str">
        <f>'Data Matrix'!AY12</f>
        <v>No</v>
      </c>
      <c r="AX12" s="177" t="str">
        <f>'Data Matrix'!AZ12</f>
        <v>No</v>
      </c>
      <c r="AY12" s="177" t="str">
        <f>'Data Matrix'!BA12</f>
        <v>Yes</v>
      </c>
      <c r="AZ12" s="177" t="str">
        <f>'Data Matrix'!BB12</f>
        <v>Yes</v>
      </c>
      <c r="BA12" s="177" t="str">
        <f>'Data Matrix'!BC12</f>
        <v>No</v>
      </c>
      <c r="BB12" s="177" t="str">
        <f>'Data Matrix'!BD12</f>
        <v>No</v>
      </c>
      <c r="BC12" s="177" t="str">
        <f>'Data Matrix'!BE12</f>
        <v>No</v>
      </c>
      <c r="BD12" s="177" t="str">
        <f>'Data Matrix'!BF12</f>
        <v>No</v>
      </c>
      <c r="BE12" s="177" t="str">
        <f>'Data Matrix'!BG12</f>
        <v>Yes</v>
      </c>
      <c r="BF12" s="177" t="str">
        <f>'Data Matrix'!BH12</f>
        <v>No</v>
      </c>
    </row>
    <row r="13" spans="1:59" ht="14.4" x14ac:dyDescent="0.3">
      <c r="A13" s="373"/>
      <c r="B13" s="123" t="s">
        <v>872</v>
      </c>
      <c r="D13" s="177" t="str">
        <f>'Data Matrix'!F13</f>
        <v>Yes</v>
      </c>
      <c r="E13" s="177" t="str">
        <f>'Data Matrix'!G13</f>
        <v>Yes</v>
      </c>
      <c r="F13" s="177" t="str">
        <f>'Data Matrix'!H13</f>
        <v>Yes</v>
      </c>
      <c r="G13" s="177" t="str">
        <f>'Data Matrix'!I13</f>
        <v>Yes</v>
      </c>
      <c r="H13" s="177" t="str">
        <f>'Data Matrix'!J13</f>
        <v>Yes</v>
      </c>
      <c r="I13" s="177" t="str">
        <f>'Data Matrix'!K13</f>
        <v>No</v>
      </c>
      <c r="J13" s="177" t="str">
        <f>'Data Matrix'!L13</f>
        <v>Yes</v>
      </c>
      <c r="K13" s="177" t="str">
        <f>'Data Matrix'!M13</f>
        <v>Yes</v>
      </c>
      <c r="L13" s="177" t="str">
        <f>'Data Matrix'!N13</f>
        <v>Yes</v>
      </c>
      <c r="M13" s="177" t="str">
        <f>'Data Matrix'!O13</f>
        <v>Yes</v>
      </c>
      <c r="N13" s="177" t="str">
        <f>'Data Matrix'!P13</f>
        <v>Yes</v>
      </c>
      <c r="O13" s="177" t="str">
        <f>'Data Matrix'!Q13</f>
        <v>Yes</v>
      </c>
      <c r="P13" s="177" t="str">
        <f>'Data Matrix'!R13</f>
        <v>Yes</v>
      </c>
      <c r="Q13" s="177" t="str">
        <f>'Data Matrix'!S13</f>
        <v>Yes</v>
      </c>
      <c r="R13" s="177" t="str">
        <f>'Data Matrix'!T13</f>
        <v>Yes</v>
      </c>
      <c r="S13" s="177" t="str">
        <f>'Data Matrix'!U13</f>
        <v>Yes</v>
      </c>
      <c r="T13" s="177" t="str">
        <f>'Data Matrix'!V13</f>
        <v>No</v>
      </c>
      <c r="U13" s="177" t="str">
        <f>'Data Matrix'!W13</f>
        <v>Yes</v>
      </c>
      <c r="V13" s="177" t="str">
        <f>'Data Matrix'!X13</f>
        <v>Yes</v>
      </c>
      <c r="W13" s="177" t="str">
        <f>'Data Matrix'!Y13</f>
        <v>Yes</v>
      </c>
      <c r="X13" s="177" t="str">
        <f>'Data Matrix'!Z13</f>
        <v>Yes</v>
      </c>
      <c r="Y13" s="177" t="str">
        <f>'Data Matrix'!AA13</f>
        <v>Yes</v>
      </c>
      <c r="Z13" s="177" t="str">
        <f>'Data Matrix'!AB13</f>
        <v>Yes</v>
      </c>
      <c r="AA13" s="177" t="str">
        <f>'Data Matrix'!AC13</f>
        <v>Yes</v>
      </c>
      <c r="AB13" s="177" t="str">
        <f>'Data Matrix'!AD13</f>
        <v>Yes</v>
      </c>
      <c r="AC13" s="177" t="str">
        <f>'Data Matrix'!AE13</f>
        <v>Yes</v>
      </c>
      <c r="AD13" s="177" t="str">
        <f>'Data Matrix'!AF13</f>
        <v>Yes</v>
      </c>
      <c r="AE13" s="177" t="str">
        <f>'Data Matrix'!AG13</f>
        <v>Yes</v>
      </c>
      <c r="AF13" s="177" t="str">
        <f>'Data Matrix'!AH13</f>
        <v>Yes</v>
      </c>
      <c r="AG13" s="177" t="str">
        <f>'Data Matrix'!AI13</f>
        <v>Yes</v>
      </c>
      <c r="AH13" s="177" t="str">
        <f>'Data Matrix'!AJ13</f>
        <v>Yes</v>
      </c>
      <c r="AI13" s="177" t="str">
        <f>'Data Matrix'!AK13</f>
        <v>Yes</v>
      </c>
      <c r="AJ13" s="177" t="str">
        <f>'Data Matrix'!AL13</f>
        <v>Yes</v>
      </c>
      <c r="AK13" s="177" t="str">
        <f>'Data Matrix'!AM13</f>
        <v>Yes</v>
      </c>
      <c r="AL13" s="177" t="str">
        <f>'Data Matrix'!AN13</f>
        <v>Yes</v>
      </c>
      <c r="AM13" s="177" t="str">
        <f>'Data Matrix'!AO13</f>
        <v>Yes</v>
      </c>
      <c r="AN13" s="177" t="str">
        <f>'Data Matrix'!AP13</f>
        <v>Yes</v>
      </c>
      <c r="AO13" s="177" t="str">
        <f>'Data Matrix'!AQ13</f>
        <v>Yes</v>
      </c>
      <c r="AP13" s="177" t="str">
        <f>'Data Matrix'!AR13</f>
        <v>Yes</v>
      </c>
      <c r="AQ13" s="177" t="str">
        <f>'Data Matrix'!AS13</f>
        <v>Yes</v>
      </c>
      <c r="AR13" s="177" t="str">
        <f>'Data Matrix'!AT13</f>
        <v>Yes</v>
      </c>
      <c r="AS13" s="177" t="str">
        <f>'Data Matrix'!AU13</f>
        <v>Yes</v>
      </c>
      <c r="AT13" s="177" t="str">
        <f>'Data Matrix'!AV13</f>
        <v>Yes</v>
      </c>
      <c r="AU13" s="177" t="str">
        <f>'Data Matrix'!AW13</f>
        <v>Yes</v>
      </c>
      <c r="AV13" s="177" t="str">
        <f>'Data Matrix'!AX13</f>
        <v>Yes</v>
      </c>
      <c r="AW13" s="177" t="str">
        <f>'Data Matrix'!AY13</f>
        <v>No</v>
      </c>
      <c r="AX13" s="177" t="str">
        <f>'Data Matrix'!AZ13</f>
        <v>Yes</v>
      </c>
      <c r="AY13" s="177" t="str">
        <f>'Data Matrix'!BA13</f>
        <v>Yes</v>
      </c>
      <c r="AZ13" s="177" t="str">
        <f>'Data Matrix'!BB13</f>
        <v>Yes</v>
      </c>
      <c r="BA13" s="177" t="str">
        <f>'Data Matrix'!BC13</f>
        <v>Yes</v>
      </c>
      <c r="BB13" s="177" t="str">
        <f>'Data Matrix'!BD13</f>
        <v>Yes</v>
      </c>
      <c r="BC13" s="177" t="str">
        <f>'Data Matrix'!BE13</f>
        <v>Yes</v>
      </c>
      <c r="BD13" s="177" t="str">
        <f>'Data Matrix'!BF13</f>
        <v>Yes</v>
      </c>
      <c r="BE13" s="177" t="str">
        <f>'Data Matrix'!BG13</f>
        <v>Yes</v>
      </c>
      <c r="BF13" s="177" t="str">
        <f>'Data Matrix'!BH13</f>
        <v>Yes</v>
      </c>
    </row>
    <row r="14" spans="1:59" ht="14.4" x14ac:dyDescent="0.3">
      <c r="A14" s="373"/>
      <c r="B14" s="123" t="s">
        <v>873</v>
      </c>
      <c r="D14" s="177" t="str">
        <f>'Data Matrix'!F14</f>
        <v>Yes</v>
      </c>
      <c r="E14" s="177" t="str">
        <f>'Data Matrix'!G14</f>
        <v>Yes</v>
      </c>
      <c r="F14" s="177" t="str">
        <f>'Data Matrix'!H14</f>
        <v>Yes</v>
      </c>
      <c r="G14" s="177" t="str">
        <f>'Data Matrix'!I14</f>
        <v>Yes</v>
      </c>
      <c r="H14" s="177" t="str">
        <f>'Data Matrix'!J14</f>
        <v>Yes</v>
      </c>
      <c r="I14" s="177" t="str">
        <f>'Data Matrix'!K14</f>
        <v>Yes</v>
      </c>
      <c r="J14" s="177" t="str">
        <f>'Data Matrix'!L14</f>
        <v>Yes</v>
      </c>
      <c r="K14" s="177" t="str">
        <f>'Data Matrix'!M14</f>
        <v>Yes</v>
      </c>
      <c r="L14" s="177" t="str">
        <f>'Data Matrix'!N14</f>
        <v>No</v>
      </c>
      <c r="M14" s="177" t="str">
        <f>'Data Matrix'!O14</f>
        <v>Yes</v>
      </c>
      <c r="N14" s="177" t="str">
        <f>'Data Matrix'!P14</f>
        <v>Yes</v>
      </c>
      <c r="O14" s="177" t="str">
        <f>'Data Matrix'!Q14</f>
        <v>Yes</v>
      </c>
      <c r="P14" s="177" t="str">
        <f>'Data Matrix'!R14</f>
        <v>Yes</v>
      </c>
      <c r="Q14" s="177" t="str">
        <f>'Data Matrix'!S14</f>
        <v>Yes</v>
      </c>
      <c r="R14" s="177" t="str">
        <f>'Data Matrix'!T14</f>
        <v>Yes</v>
      </c>
      <c r="S14" s="177" t="str">
        <f>'Data Matrix'!U14</f>
        <v>Yes</v>
      </c>
      <c r="T14" s="177" t="str">
        <f>'Data Matrix'!V14</f>
        <v>Yes</v>
      </c>
      <c r="U14" s="177" t="str">
        <f>'Data Matrix'!W14</f>
        <v>Yes</v>
      </c>
      <c r="V14" s="177" t="str">
        <f>'Data Matrix'!X14</f>
        <v>Yes</v>
      </c>
      <c r="W14" s="177" t="str">
        <f>'Data Matrix'!Y14</f>
        <v>Yes</v>
      </c>
      <c r="X14" s="177" t="str">
        <f>'Data Matrix'!Z14</f>
        <v>Yes</v>
      </c>
      <c r="Y14" s="177" t="str">
        <f>'Data Matrix'!AA14</f>
        <v>Yes</v>
      </c>
      <c r="Z14" s="177" t="str">
        <f>'Data Matrix'!AB14</f>
        <v>Yes</v>
      </c>
      <c r="AA14" s="177" t="str">
        <f>'Data Matrix'!AC14</f>
        <v>Yes</v>
      </c>
      <c r="AB14" s="177" t="str">
        <f>'Data Matrix'!AD14</f>
        <v>Yes</v>
      </c>
      <c r="AC14" s="177" t="str">
        <f>'Data Matrix'!AE14</f>
        <v>Yes</v>
      </c>
      <c r="AD14" s="177" t="str">
        <f>'Data Matrix'!AF14</f>
        <v>Yes</v>
      </c>
      <c r="AE14" s="177" t="str">
        <f>'Data Matrix'!AG14</f>
        <v>Yes</v>
      </c>
      <c r="AF14" s="177" t="str">
        <f>'Data Matrix'!AH14</f>
        <v>Yes</v>
      </c>
      <c r="AG14" s="177" t="str">
        <f>'Data Matrix'!AI14</f>
        <v>Yes</v>
      </c>
      <c r="AH14" s="177" t="str">
        <f>'Data Matrix'!AJ14</f>
        <v>Yes</v>
      </c>
      <c r="AI14" s="177" t="str">
        <f>'Data Matrix'!AK14</f>
        <v>Yes</v>
      </c>
      <c r="AJ14" s="177" t="str">
        <f>'Data Matrix'!AL14</f>
        <v>Yes</v>
      </c>
      <c r="AK14" s="177" t="str">
        <f>'Data Matrix'!AM14</f>
        <v>Yes</v>
      </c>
      <c r="AL14" s="177" t="str">
        <f>'Data Matrix'!AN14</f>
        <v>Yes</v>
      </c>
      <c r="AM14" s="177" t="str">
        <f>'Data Matrix'!AO14</f>
        <v>Yes</v>
      </c>
      <c r="AN14" s="177" t="str">
        <f>'Data Matrix'!AP14</f>
        <v>Yes</v>
      </c>
      <c r="AO14" s="177" t="str">
        <f>'Data Matrix'!AQ14</f>
        <v>Yes</v>
      </c>
      <c r="AP14" s="177" t="str">
        <f>'Data Matrix'!AR14</f>
        <v>Yes</v>
      </c>
      <c r="AQ14" s="177" t="str">
        <f>'Data Matrix'!AS14</f>
        <v>Yes</v>
      </c>
      <c r="AR14" s="177" t="str">
        <f>'Data Matrix'!AT14</f>
        <v>Yes</v>
      </c>
      <c r="AS14" s="177" t="str">
        <f>'Data Matrix'!AU14</f>
        <v>Yes</v>
      </c>
      <c r="AT14" s="177" t="str">
        <f>'Data Matrix'!AV14</f>
        <v>Yes</v>
      </c>
      <c r="AU14" s="177" t="str">
        <f>'Data Matrix'!AW14</f>
        <v>Yes</v>
      </c>
      <c r="AV14" s="177" t="str">
        <f>'Data Matrix'!AX14</f>
        <v>Yes</v>
      </c>
      <c r="AW14" s="177" t="str">
        <f>'Data Matrix'!AY14</f>
        <v>Yes</v>
      </c>
      <c r="AX14" s="177" t="str">
        <f>'Data Matrix'!AZ14</f>
        <v>No</v>
      </c>
      <c r="AY14" s="177" t="str">
        <f>'Data Matrix'!BA14</f>
        <v>Yes</v>
      </c>
      <c r="AZ14" s="177" t="str">
        <f>'Data Matrix'!BB14</f>
        <v>Yes</v>
      </c>
      <c r="BA14" s="177" t="str">
        <f>'Data Matrix'!BC14</f>
        <v>Yes</v>
      </c>
      <c r="BB14" s="177" t="str">
        <f>'Data Matrix'!BD14</f>
        <v>Yes</v>
      </c>
      <c r="BC14" s="177" t="str">
        <f>'Data Matrix'!BE14</f>
        <v>Yes</v>
      </c>
      <c r="BD14" s="177" t="str">
        <f>'Data Matrix'!BF14</f>
        <v>Yes</v>
      </c>
      <c r="BE14" s="177" t="str">
        <f>'Data Matrix'!BG14</f>
        <v>Yes</v>
      </c>
      <c r="BF14" s="177" t="str">
        <f>'Data Matrix'!BH14</f>
        <v>Yes</v>
      </c>
    </row>
    <row r="15" spans="1:59" ht="14.4" x14ac:dyDescent="0.3">
      <c r="A15" s="373"/>
      <c r="B15" s="123" t="s">
        <v>874</v>
      </c>
      <c r="D15" s="177" t="str">
        <f>'Data Matrix'!F16</f>
        <v>Yes</v>
      </c>
      <c r="E15" s="177" t="str">
        <f>'Data Matrix'!G16</f>
        <v>Yes</v>
      </c>
      <c r="F15" s="177" t="str">
        <f>'Data Matrix'!H16</f>
        <v>Yes</v>
      </c>
      <c r="G15" s="177" t="str">
        <f>'Data Matrix'!I16</f>
        <v>Yes</v>
      </c>
      <c r="H15" s="177" t="str">
        <f>'Data Matrix'!J16</f>
        <v>Yes</v>
      </c>
      <c r="I15" s="177" t="str">
        <f>'Data Matrix'!K16</f>
        <v>Yes</v>
      </c>
      <c r="J15" s="177" t="str">
        <f>'Data Matrix'!L16</f>
        <v>Yes</v>
      </c>
      <c r="K15" s="177" t="str">
        <f>'Data Matrix'!M16</f>
        <v>Yes</v>
      </c>
      <c r="L15" s="177" t="str">
        <f>'Data Matrix'!N16</f>
        <v>No</v>
      </c>
      <c r="M15" s="177" t="str">
        <f>'Data Matrix'!O16</f>
        <v>Yes</v>
      </c>
      <c r="N15" s="177" t="str">
        <f>'Data Matrix'!P16</f>
        <v>Yes</v>
      </c>
      <c r="O15" s="177" t="str">
        <f>'Data Matrix'!Q16</f>
        <v>Yes</v>
      </c>
      <c r="P15" s="177" t="str">
        <f>'Data Matrix'!R16</f>
        <v>Yes</v>
      </c>
      <c r="Q15" s="177" t="str">
        <f>'Data Matrix'!S16</f>
        <v>Yes</v>
      </c>
      <c r="R15" s="177" t="str">
        <f>'Data Matrix'!T16</f>
        <v>Yes</v>
      </c>
      <c r="S15" s="177" t="str">
        <f>'Data Matrix'!U16</f>
        <v>Yes</v>
      </c>
      <c r="T15" s="177" t="str">
        <f>'Data Matrix'!V16</f>
        <v>Yes</v>
      </c>
      <c r="U15" s="177" t="str">
        <f>'Data Matrix'!W16</f>
        <v>Yes</v>
      </c>
      <c r="V15" s="177" t="str">
        <f>'Data Matrix'!X16</f>
        <v>Yes</v>
      </c>
      <c r="W15" s="177" t="str">
        <f>'Data Matrix'!Y16</f>
        <v>Yes</v>
      </c>
      <c r="X15" s="177" t="str">
        <f>'Data Matrix'!Z16</f>
        <v>Yes</v>
      </c>
      <c r="Y15" s="177" t="str">
        <f>'Data Matrix'!AA16</f>
        <v>Yes</v>
      </c>
      <c r="Z15" s="177" t="str">
        <f>'Data Matrix'!AB16</f>
        <v>Yes</v>
      </c>
      <c r="AA15" s="177" t="str">
        <f>'Data Matrix'!AC16</f>
        <v>Yes</v>
      </c>
      <c r="AB15" s="177" t="str">
        <f>'Data Matrix'!AD16</f>
        <v>Yes</v>
      </c>
      <c r="AC15" s="177" t="str">
        <f>'Data Matrix'!AE16</f>
        <v>Yes</v>
      </c>
      <c r="AD15" s="177" t="str">
        <f>'Data Matrix'!AF16</f>
        <v>Yes</v>
      </c>
      <c r="AE15" s="177" t="str">
        <f>'Data Matrix'!AG16</f>
        <v>Yes</v>
      </c>
      <c r="AF15" s="177" t="str">
        <f>'Data Matrix'!AH16</f>
        <v>Yes</v>
      </c>
      <c r="AG15" s="177" t="str">
        <f>'Data Matrix'!AI16</f>
        <v>Yes</v>
      </c>
      <c r="AH15" s="177" t="str">
        <f>'Data Matrix'!AJ16</f>
        <v>Yes</v>
      </c>
      <c r="AI15" s="177" t="str">
        <f>'Data Matrix'!AK16</f>
        <v>Yes</v>
      </c>
      <c r="AJ15" s="177" t="str">
        <f>'Data Matrix'!AL16</f>
        <v>Yes</v>
      </c>
      <c r="AK15" s="177" t="str">
        <f>'Data Matrix'!AM16</f>
        <v>Yes</v>
      </c>
      <c r="AL15" s="177" t="str">
        <f>'Data Matrix'!AN16</f>
        <v>Yes</v>
      </c>
      <c r="AM15" s="177" t="str">
        <f>'Data Matrix'!AO16</f>
        <v>Yes</v>
      </c>
      <c r="AN15" s="177" t="str">
        <f>'Data Matrix'!AP16</f>
        <v>Yes</v>
      </c>
      <c r="AO15" s="177" t="str">
        <f>'Data Matrix'!AQ16</f>
        <v>Yes</v>
      </c>
      <c r="AP15" s="177" t="str">
        <f>'Data Matrix'!AR16</f>
        <v>Yes</v>
      </c>
      <c r="AQ15" s="177" t="str">
        <f>'Data Matrix'!AS16</f>
        <v>Yes</v>
      </c>
      <c r="AR15" s="177" t="str">
        <f>'Data Matrix'!AT16</f>
        <v>Yes</v>
      </c>
      <c r="AS15" s="177" t="str">
        <f>'Data Matrix'!AU16</f>
        <v>Yes</v>
      </c>
      <c r="AT15" s="177" t="str">
        <f>'Data Matrix'!AV16</f>
        <v>Yes</v>
      </c>
      <c r="AU15" s="177" t="str">
        <f>'Data Matrix'!AW16</f>
        <v>Yes</v>
      </c>
      <c r="AV15" s="177" t="str">
        <f>'Data Matrix'!AX16</f>
        <v>Yes</v>
      </c>
      <c r="AW15" s="177" t="str">
        <f>'Data Matrix'!AY16</f>
        <v>Yes</v>
      </c>
      <c r="AX15" s="177" t="str">
        <f>'Data Matrix'!AZ16</f>
        <v>No</v>
      </c>
      <c r="AY15" s="177" t="str">
        <f>'Data Matrix'!BA16</f>
        <v>Yes</v>
      </c>
      <c r="AZ15" s="177" t="str">
        <f>'Data Matrix'!BB16</f>
        <v>Yes</v>
      </c>
      <c r="BA15" s="177" t="str">
        <f>'Data Matrix'!BC16</f>
        <v>Yes</v>
      </c>
      <c r="BB15" s="177" t="str">
        <f>'Data Matrix'!BD16</f>
        <v>Yes</v>
      </c>
      <c r="BC15" s="177" t="str">
        <f>'Data Matrix'!BE16</f>
        <v>Yes</v>
      </c>
      <c r="BD15" s="177" t="str">
        <f>'Data Matrix'!BF16</f>
        <v>Yes</v>
      </c>
      <c r="BE15" s="177" t="str">
        <f>'Data Matrix'!BG16</f>
        <v>Yes</v>
      </c>
      <c r="BF15" s="177" t="str">
        <f>'Data Matrix'!BH16</f>
        <v>Yes</v>
      </c>
    </row>
    <row r="16" spans="1:59" ht="14.4" x14ac:dyDescent="0.3">
      <c r="A16" s="373"/>
      <c r="B16" s="123" t="s">
        <v>875</v>
      </c>
      <c r="D16" s="177" t="str">
        <f>'Data Matrix'!F18</f>
        <v>Yes</v>
      </c>
      <c r="E16" s="177" t="str">
        <f>'Data Matrix'!G18</f>
        <v>Yes</v>
      </c>
      <c r="F16" s="177" t="str">
        <f>'Data Matrix'!H18</f>
        <v>Yes</v>
      </c>
      <c r="G16" s="177" t="str">
        <f>'Data Matrix'!I18</f>
        <v>Yes</v>
      </c>
      <c r="H16" s="177" t="str">
        <f>'Data Matrix'!J18</f>
        <v>Yes</v>
      </c>
      <c r="I16" s="177" t="str">
        <f>'Data Matrix'!K18</f>
        <v>Yes</v>
      </c>
      <c r="J16" s="177" t="str">
        <f>'Data Matrix'!L18</f>
        <v>Yes</v>
      </c>
      <c r="K16" s="177" t="str">
        <f>'Data Matrix'!M18</f>
        <v>Yes</v>
      </c>
      <c r="L16" s="177" t="str">
        <f>'Data Matrix'!N18</f>
        <v>Yes</v>
      </c>
      <c r="M16" s="177" t="str">
        <f>'Data Matrix'!O18</f>
        <v>Yes</v>
      </c>
      <c r="N16" s="177" t="str">
        <f>'Data Matrix'!P18</f>
        <v>Yes</v>
      </c>
      <c r="O16" s="177" t="str">
        <f>'Data Matrix'!Q18</f>
        <v>Yes</v>
      </c>
      <c r="P16" s="177" t="str">
        <f>'Data Matrix'!R18</f>
        <v>Yes</v>
      </c>
      <c r="Q16" s="177" t="str">
        <f>'Data Matrix'!S18</f>
        <v>Yes</v>
      </c>
      <c r="R16" s="177" t="str">
        <f>'Data Matrix'!T18</f>
        <v>Yes</v>
      </c>
      <c r="S16" s="177" t="str">
        <f>'Data Matrix'!U18</f>
        <v>Yes</v>
      </c>
      <c r="T16" s="177" t="str">
        <f>'Data Matrix'!V18</f>
        <v>Yes</v>
      </c>
      <c r="U16" s="177" t="str">
        <f>'Data Matrix'!W18</f>
        <v>Yes</v>
      </c>
      <c r="V16" s="177" t="str">
        <f>'Data Matrix'!X18</f>
        <v>Yes</v>
      </c>
      <c r="W16" s="177" t="str">
        <f>'Data Matrix'!Y18</f>
        <v>Yes</v>
      </c>
      <c r="X16" s="177" t="str">
        <f>'Data Matrix'!Z18</f>
        <v>Yes</v>
      </c>
      <c r="Y16" s="177" t="str">
        <f>'Data Matrix'!AA18</f>
        <v>Yes</v>
      </c>
      <c r="Z16" s="177" t="str">
        <f>'Data Matrix'!AB18</f>
        <v>Yes</v>
      </c>
      <c r="AA16" s="177" t="str">
        <f>'Data Matrix'!AC18</f>
        <v>Yes</v>
      </c>
      <c r="AB16" s="177" t="str">
        <f>'Data Matrix'!AD18</f>
        <v>Yes</v>
      </c>
      <c r="AC16" s="177" t="str">
        <f>'Data Matrix'!AE18</f>
        <v>Yes</v>
      </c>
      <c r="AD16" s="177" t="str">
        <f>'Data Matrix'!AF18</f>
        <v>Yes</v>
      </c>
      <c r="AE16" s="177" t="str">
        <f>'Data Matrix'!AG18</f>
        <v>Yes</v>
      </c>
      <c r="AF16" s="177" t="str">
        <f>'Data Matrix'!AH18</f>
        <v>Yes</v>
      </c>
      <c r="AG16" s="177" t="str">
        <f>'Data Matrix'!AI18</f>
        <v>Yes</v>
      </c>
      <c r="AH16" s="177" t="str">
        <f>'Data Matrix'!AJ18</f>
        <v>Yes</v>
      </c>
      <c r="AI16" s="177" t="str">
        <f>'Data Matrix'!AK18</f>
        <v>Yes</v>
      </c>
      <c r="AJ16" s="177" t="str">
        <f>'Data Matrix'!AL18</f>
        <v>Yes</v>
      </c>
      <c r="AK16" s="177" t="str">
        <f>'Data Matrix'!AM18</f>
        <v>Yes</v>
      </c>
      <c r="AL16" s="177" t="str">
        <f>'Data Matrix'!AN18</f>
        <v>Yes</v>
      </c>
      <c r="AM16" s="177" t="str">
        <f>'Data Matrix'!AO18</f>
        <v>Yes</v>
      </c>
      <c r="AN16" s="177" t="str">
        <f>'Data Matrix'!AP18</f>
        <v>Yes</v>
      </c>
      <c r="AO16" s="177" t="str">
        <f>'Data Matrix'!AQ18</f>
        <v>Yes</v>
      </c>
      <c r="AP16" s="177" t="str">
        <f>'Data Matrix'!AR18</f>
        <v>Yes</v>
      </c>
      <c r="AQ16" s="177" t="str">
        <f>'Data Matrix'!AS18</f>
        <v>Yes</v>
      </c>
      <c r="AR16" s="177" t="str">
        <f>'Data Matrix'!AT18</f>
        <v>Yes</v>
      </c>
      <c r="AS16" s="177" t="str">
        <f>'Data Matrix'!AU18</f>
        <v>Yes</v>
      </c>
      <c r="AT16" s="177" t="str">
        <f>'Data Matrix'!AV18</f>
        <v>Yes</v>
      </c>
      <c r="AU16" s="177" t="str">
        <f>'Data Matrix'!AW18</f>
        <v>Yes</v>
      </c>
      <c r="AV16" s="177" t="str">
        <f>'Data Matrix'!AX18</f>
        <v>Yes</v>
      </c>
      <c r="AW16" s="177" t="str">
        <f>'Data Matrix'!AY18</f>
        <v>Yes</v>
      </c>
      <c r="AX16" s="177" t="str">
        <f>'Data Matrix'!AZ18</f>
        <v>Yes</v>
      </c>
      <c r="AY16" s="177" t="str">
        <f>'Data Matrix'!BA18</f>
        <v>Yes</v>
      </c>
      <c r="AZ16" s="177" t="str">
        <f>'Data Matrix'!BB18</f>
        <v>Yes</v>
      </c>
      <c r="BA16" s="177" t="str">
        <f>'Data Matrix'!BC18</f>
        <v>Yes</v>
      </c>
      <c r="BB16" s="177" t="str">
        <f>'Data Matrix'!BD18</f>
        <v>Yes</v>
      </c>
      <c r="BC16" s="177" t="str">
        <f>'Data Matrix'!BE18</f>
        <v>Yes</v>
      </c>
      <c r="BD16" s="177" t="str">
        <f>'Data Matrix'!BF18</f>
        <v>Yes</v>
      </c>
      <c r="BE16" s="177" t="str">
        <f>'Data Matrix'!BG18</f>
        <v>Yes</v>
      </c>
      <c r="BF16" s="177" t="str">
        <f>'Data Matrix'!BH18</f>
        <v>Yes</v>
      </c>
    </row>
    <row r="17" spans="1:58" ht="14.4" x14ac:dyDescent="0.3">
      <c r="A17" s="373"/>
      <c r="B17" s="123" t="s">
        <v>876</v>
      </c>
      <c r="D17" s="177" t="str">
        <f>'Data Matrix'!F21</f>
        <v>Yes</v>
      </c>
      <c r="E17" s="177" t="str">
        <f>'Data Matrix'!G21</f>
        <v>Yes</v>
      </c>
      <c r="F17" s="177" t="str">
        <f>'Data Matrix'!H21</f>
        <v>Yes</v>
      </c>
      <c r="G17" s="177" t="str">
        <f>'Data Matrix'!I21</f>
        <v>Yes</v>
      </c>
      <c r="H17" s="177" t="str">
        <f>'Data Matrix'!J21</f>
        <v>Yes</v>
      </c>
      <c r="I17" s="177" t="str">
        <f>'Data Matrix'!K21</f>
        <v>Yes</v>
      </c>
      <c r="J17" s="177" t="str">
        <f>'Data Matrix'!L21</f>
        <v>Yes</v>
      </c>
      <c r="K17" s="177" t="str">
        <f>'Data Matrix'!M21</f>
        <v>Yes</v>
      </c>
      <c r="L17" s="177" t="str">
        <f>'Data Matrix'!N21</f>
        <v>Yes</v>
      </c>
      <c r="M17" s="177" t="str">
        <f>'Data Matrix'!O21</f>
        <v>Yes</v>
      </c>
      <c r="N17" s="177" t="str">
        <f>'Data Matrix'!P21</f>
        <v>Yes</v>
      </c>
      <c r="O17" s="177" t="str">
        <f>'Data Matrix'!Q21</f>
        <v>Yes</v>
      </c>
      <c r="P17" s="177" t="str">
        <f>'Data Matrix'!R21</f>
        <v>Yes</v>
      </c>
      <c r="Q17" s="177" t="str">
        <f>'Data Matrix'!S21</f>
        <v>Yes</v>
      </c>
      <c r="R17" s="177" t="str">
        <f>'Data Matrix'!T21</f>
        <v>Yes</v>
      </c>
      <c r="S17" s="177" t="str">
        <f>'Data Matrix'!U21</f>
        <v>Yes</v>
      </c>
      <c r="T17" s="177" t="str">
        <f>'Data Matrix'!V21</f>
        <v>Yes</v>
      </c>
      <c r="U17" s="177" t="str">
        <f>'Data Matrix'!W21</f>
        <v>Yes</v>
      </c>
      <c r="V17" s="177" t="str">
        <f>'Data Matrix'!X21</f>
        <v>Yes</v>
      </c>
      <c r="W17" s="177" t="str">
        <f>'Data Matrix'!Y21</f>
        <v>Yes</v>
      </c>
      <c r="X17" s="177" t="str">
        <f>'Data Matrix'!Z21</f>
        <v>Yes</v>
      </c>
      <c r="Y17" s="177" t="str">
        <f>'Data Matrix'!AA21</f>
        <v>Yes</v>
      </c>
      <c r="Z17" s="177" t="str">
        <f>'Data Matrix'!AB21</f>
        <v>Yes</v>
      </c>
      <c r="AA17" s="177" t="str">
        <f>'Data Matrix'!AC21</f>
        <v>Yes</v>
      </c>
      <c r="AB17" s="177" t="str">
        <f>'Data Matrix'!AD21</f>
        <v>Yes</v>
      </c>
      <c r="AC17" s="177" t="str">
        <f>'Data Matrix'!AE21</f>
        <v>Yes</v>
      </c>
      <c r="AD17" s="177" t="str">
        <f>'Data Matrix'!AF21</f>
        <v>Yes</v>
      </c>
      <c r="AE17" s="177" t="str">
        <f>'Data Matrix'!AG21</f>
        <v>Yes</v>
      </c>
      <c r="AF17" s="177" t="str">
        <f>'Data Matrix'!AH21</f>
        <v>Yes</v>
      </c>
      <c r="AG17" s="177" t="str">
        <f>'Data Matrix'!AI21</f>
        <v>Yes</v>
      </c>
      <c r="AH17" s="177" t="str">
        <f>'Data Matrix'!AJ21</f>
        <v>Yes</v>
      </c>
      <c r="AI17" s="177" t="str">
        <f>'Data Matrix'!AK21</f>
        <v>Yes</v>
      </c>
      <c r="AJ17" s="177" t="str">
        <f>'Data Matrix'!AL21</f>
        <v>Yes</v>
      </c>
      <c r="AK17" s="177" t="str">
        <f>'Data Matrix'!AM21</f>
        <v>Yes</v>
      </c>
      <c r="AL17" s="177" t="str">
        <f>'Data Matrix'!AN21</f>
        <v>Yes</v>
      </c>
      <c r="AM17" s="177" t="str">
        <f>'Data Matrix'!AO21</f>
        <v>Yes</v>
      </c>
      <c r="AN17" s="177" t="str">
        <f>'Data Matrix'!AP21</f>
        <v>Yes</v>
      </c>
      <c r="AO17" s="177" t="str">
        <f>'Data Matrix'!AQ21</f>
        <v>Yes</v>
      </c>
      <c r="AP17" s="177" t="str">
        <f>'Data Matrix'!AR21</f>
        <v>Yes</v>
      </c>
      <c r="AQ17" s="177" t="str">
        <f>'Data Matrix'!AS21</f>
        <v>Yes</v>
      </c>
      <c r="AR17" s="177" t="str">
        <f>'Data Matrix'!AT21</f>
        <v>Yes</v>
      </c>
      <c r="AS17" s="177" t="str">
        <f>'Data Matrix'!AU21</f>
        <v>Yes</v>
      </c>
      <c r="AT17" s="177" t="str">
        <f>'Data Matrix'!AV21</f>
        <v>Yes</v>
      </c>
      <c r="AU17" s="177" t="str">
        <f>'Data Matrix'!AW21</f>
        <v>Yes</v>
      </c>
      <c r="AV17" s="177" t="str">
        <f>'Data Matrix'!AX21</f>
        <v>Yes</v>
      </c>
      <c r="AW17" s="177" t="str">
        <f>'Data Matrix'!AY21</f>
        <v>Yes</v>
      </c>
      <c r="AX17" s="177" t="str">
        <f>'Data Matrix'!AZ21</f>
        <v>Yes</v>
      </c>
      <c r="AY17" s="177" t="str">
        <f>'Data Matrix'!BA21</f>
        <v>Yes</v>
      </c>
      <c r="AZ17" s="177" t="str">
        <f>'Data Matrix'!BB21</f>
        <v>Yes</v>
      </c>
      <c r="BA17" s="177" t="str">
        <f>'Data Matrix'!BC21</f>
        <v>Yes</v>
      </c>
      <c r="BB17" s="177" t="str">
        <f>'Data Matrix'!BD21</f>
        <v>Yes</v>
      </c>
      <c r="BC17" s="177" t="str">
        <f>'Data Matrix'!BE21</f>
        <v>Yes</v>
      </c>
      <c r="BD17" s="177" t="str">
        <f>'Data Matrix'!BF21</f>
        <v>Yes</v>
      </c>
      <c r="BE17" s="177" t="str">
        <f>'Data Matrix'!BG21</f>
        <v>Yes</v>
      </c>
      <c r="BF17" s="177" t="str">
        <f>'Data Matrix'!BH21</f>
        <v>Yes</v>
      </c>
    </row>
    <row r="18" spans="1:58" ht="15.6" customHeight="1" x14ac:dyDescent="0.3">
      <c r="A18" s="373"/>
      <c r="B18" s="123" t="s">
        <v>877</v>
      </c>
      <c r="D18" s="177" t="str">
        <f>'Data Matrix'!F22</f>
        <v>Yes</v>
      </c>
      <c r="E18" s="177" t="str">
        <f>'Data Matrix'!G22</f>
        <v>Yes</v>
      </c>
      <c r="F18" s="177" t="str">
        <f>'Data Matrix'!H22</f>
        <v>Yes</v>
      </c>
      <c r="G18" s="177" t="str">
        <f>'Data Matrix'!I22</f>
        <v>Yes</v>
      </c>
      <c r="H18" s="177" t="str">
        <f>'Data Matrix'!J22</f>
        <v>Yes</v>
      </c>
      <c r="I18" s="177" t="str">
        <f>'Data Matrix'!K22</f>
        <v>No</v>
      </c>
      <c r="J18" s="177" t="str">
        <f>'Data Matrix'!L22</f>
        <v>Yes</v>
      </c>
      <c r="K18" s="177" t="str">
        <f>'Data Matrix'!M22</f>
        <v>Yes</v>
      </c>
      <c r="L18" s="177" t="str">
        <f>'Data Matrix'!N22</f>
        <v>No</v>
      </c>
      <c r="M18" s="177" t="str">
        <f>'Data Matrix'!O22</f>
        <v>Yes</v>
      </c>
      <c r="N18" s="177" t="str">
        <f>'Data Matrix'!P22</f>
        <v>Yes</v>
      </c>
      <c r="O18" s="177" t="str">
        <f>'Data Matrix'!Q22</f>
        <v>Yes</v>
      </c>
      <c r="P18" s="177" t="str">
        <f>'Data Matrix'!R22</f>
        <v>Yes</v>
      </c>
      <c r="Q18" s="177" t="str">
        <f>'Data Matrix'!S22</f>
        <v>Yes</v>
      </c>
      <c r="R18" s="177" t="str">
        <f>'Data Matrix'!T22</f>
        <v>No</v>
      </c>
      <c r="S18" s="177" t="str">
        <f>'Data Matrix'!U22</f>
        <v>Yes</v>
      </c>
      <c r="T18" s="177" t="str">
        <f>'Data Matrix'!V22</f>
        <v>No</v>
      </c>
      <c r="U18" s="177" t="str">
        <f>'Data Matrix'!W22</f>
        <v>Yes</v>
      </c>
      <c r="V18" s="177" t="str">
        <f>'Data Matrix'!X22</f>
        <v>Yes</v>
      </c>
      <c r="W18" s="177" t="str">
        <f>'Data Matrix'!Y22</f>
        <v>Yes</v>
      </c>
      <c r="X18" s="177" t="str">
        <f>'Data Matrix'!Z22</f>
        <v>Yes</v>
      </c>
      <c r="Y18" s="177" t="str">
        <f>'Data Matrix'!AA22</f>
        <v>Yes</v>
      </c>
      <c r="Z18" s="177" t="str">
        <f>'Data Matrix'!AB22</f>
        <v>Yes</v>
      </c>
      <c r="AA18" s="177" t="str">
        <f>'Data Matrix'!AC22</f>
        <v>Yes</v>
      </c>
      <c r="AB18" s="177" t="str">
        <f>'Data Matrix'!AD22</f>
        <v>Yes</v>
      </c>
      <c r="AC18" s="177" t="str">
        <f>'Data Matrix'!AE22</f>
        <v>Yes</v>
      </c>
      <c r="AD18" s="177" t="str">
        <f>'Data Matrix'!AF22</f>
        <v>Yes</v>
      </c>
      <c r="AE18" s="177" t="str">
        <f>'Data Matrix'!AG22</f>
        <v>Yes</v>
      </c>
      <c r="AF18" s="177" t="str">
        <f>'Data Matrix'!AH22</f>
        <v>Yes</v>
      </c>
      <c r="AG18" s="177" t="str">
        <f>'Data Matrix'!AI22</f>
        <v>Yes</v>
      </c>
      <c r="AH18" s="177" t="str">
        <f>'Data Matrix'!AJ22</f>
        <v>Yes</v>
      </c>
      <c r="AI18" s="177" t="str">
        <f>'Data Matrix'!AK22</f>
        <v>Yes</v>
      </c>
      <c r="AJ18" s="177" t="str">
        <f>'Data Matrix'!AL22</f>
        <v>Yes</v>
      </c>
      <c r="AK18" s="177" t="str">
        <f>'Data Matrix'!AM22</f>
        <v>Yes</v>
      </c>
      <c r="AL18" s="177" t="str">
        <f>'Data Matrix'!AN22</f>
        <v>Yes</v>
      </c>
      <c r="AM18" s="177" t="str">
        <f>'Data Matrix'!AO22</f>
        <v>Yes</v>
      </c>
      <c r="AN18" s="177" t="str">
        <f>'Data Matrix'!AP22</f>
        <v>Yes</v>
      </c>
      <c r="AO18" s="177" t="str">
        <f>'Data Matrix'!AQ22</f>
        <v>Yes</v>
      </c>
      <c r="AP18" s="177" t="str">
        <f>'Data Matrix'!AR22</f>
        <v>Yes</v>
      </c>
      <c r="AQ18" s="177" t="str">
        <f>'Data Matrix'!AS22</f>
        <v>Yes</v>
      </c>
      <c r="AR18" s="177" t="str">
        <f>'Data Matrix'!AT22</f>
        <v>Yes</v>
      </c>
      <c r="AS18" s="177" t="str">
        <f>'Data Matrix'!AU22</f>
        <v>Yes</v>
      </c>
      <c r="AT18" s="177" t="str">
        <f>'Data Matrix'!AV22</f>
        <v>Yes</v>
      </c>
      <c r="AU18" s="177" t="str">
        <f>'Data Matrix'!AW22</f>
        <v>Yes</v>
      </c>
      <c r="AV18" s="177" t="str">
        <f>'Data Matrix'!AX22</f>
        <v>No</v>
      </c>
      <c r="AW18" s="177" t="str">
        <f>'Data Matrix'!AY22</f>
        <v>No</v>
      </c>
      <c r="AX18" s="177" t="str">
        <f>'Data Matrix'!AZ22</f>
        <v>No</v>
      </c>
      <c r="AY18" s="177" t="str">
        <f>'Data Matrix'!BA22</f>
        <v>Yes</v>
      </c>
      <c r="AZ18" s="177" t="str">
        <f>'Data Matrix'!BB22</f>
        <v>Yes</v>
      </c>
      <c r="BA18" s="177" t="str">
        <f>'Data Matrix'!BC22</f>
        <v>No</v>
      </c>
      <c r="BB18" s="177" t="str">
        <f>'Data Matrix'!BD22</f>
        <v>Yes</v>
      </c>
      <c r="BC18" s="177" t="str">
        <f>'Data Matrix'!BE22</f>
        <v>Yes</v>
      </c>
      <c r="BD18" s="177" t="str">
        <f>'Data Matrix'!BF22</f>
        <v>Yes</v>
      </c>
      <c r="BE18" s="177" t="str">
        <f>'Data Matrix'!BG22</f>
        <v>No</v>
      </c>
      <c r="BF18" s="177" t="str">
        <f>'Data Matrix'!BH22</f>
        <v>Yes</v>
      </c>
    </row>
    <row r="19" spans="1:58" ht="14.4" x14ac:dyDescent="0.3">
      <c r="A19" s="373"/>
      <c r="B19" s="123" t="s">
        <v>878</v>
      </c>
      <c r="D19" s="177" t="str">
        <f>'Data Matrix'!F23</f>
        <v>Yes</v>
      </c>
      <c r="E19" s="177" t="str">
        <f>'Data Matrix'!G23</f>
        <v>Yes</v>
      </c>
      <c r="F19" s="177" t="str">
        <f>'Data Matrix'!H23</f>
        <v>Yes</v>
      </c>
      <c r="G19" s="177" t="str">
        <f>'Data Matrix'!I23</f>
        <v>Yes</v>
      </c>
      <c r="H19" s="177" t="str">
        <f>'Data Matrix'!J23</f>
        <v>Yes</v>
      </c>
      <c r="I19" s="177" t="str">
        <f>'Data Matrix'!K23</f>
        <v>No</v>
      </c>
      <c r="J19" s="177" t="str">
        <f>'Data Matrix'!L23</f>
        <v>Yes</v>
      </c>
      <c r="K19" s="177" t="str">
        <f>'Data Matrix'!M23</f>
        <v>Yes</v>
      </c>
      <c r="L19" s="177" t="str">
        <f>'Data Matrix'!N23</f>
        <v>No</v>
      </c>
      <c r="M19" s="177" t="str">
        <f>'Data Matrix'!O23</f>
        <v>Yes</v>
      </c>
      <c r="N19" s="177" t="str">
        <f>'Data Matrix'!P23</f>
        <v>Yes</v>
      </c>
      <c r="O19" s="177" t="str">
        <f>'Data Matrix'!Q23</f>
        <v>Yes</v>
      </c>
      <c r="P19" s="177" t="str">
        <f>'Data Matrix'!R23</f>
        <v>Yes</v>
      </c>
      <c r="Q19" s="177" t="str">
        <f>'Data Matrix'!S23</f>
        <v>Yes</v>
      </c>
      <c r="R19" s="177" t="str">
        <f>'Data Matrix'!T23</f>
        <v>No</v>
      </c>
      <c r="S19" s="177" t="str">
        <f>'Data Matrix'!U23</f>
        <v>Yes</v>
      </c>
      <c r="T19" s="177" t="str">
        <f>'Data Matrix'!V23</f>
        <v>No</v>
      </c>
      <c r="U19" s="177" t="str">
        <f>'Data Matrix'!W23</f>
        <v>Yes</v>
      </c>
      <c r="V19" s="177" t="str">
        <f>'Data Matrix'!X23</f>
        <v>Yes</v>
      </c>
      <c r="W19" s="177" t="str">
        <f>'Data Matrix'!Y23</f>
        <v>Yes</v>
      </c>
      <c r="X19" s="177" t="str">
        <f>'Data Matrix'!Z23</f>
        <v>Yes</v>
      </c>
      <c r="Y19" s="177" t="str">
        <f>'Data Matrix'!AA23</f>
        <v>No</v>
      </c>
      <c r="Z19" s="177" t="str">
        <f>'Data Matrix'!AB23</f>
        <v>Yes</v>
      </c>
      <c r="AA19" s="177" t="str">
        <f>'Data Matrix'!AC23</f>
        <v>Yes</v>
      </c>
      <c r="AB19" s="177" t="str">
        <f>'Data Matrix'!AD23</f>
        <v>Yes</v>
      </c>
      <c r="AC19" s="177" t="str">
        <f>'Data Matrix'!AE23</f>
        <v>Yes</v>
      </c>
      <c r="AD19" s="177" t="str">
        <f>'Data Matrix'!AF23</f>
        <v>No</v>
      </c>
      <c r="AE19" s="177" t="str">
        <f>'Data Matrix'!AG23</f>
        <v>Yes</v>
      </c>
      <c r="AF19" s="177" t="str">
        <f>'Data Matrix'!AH23</f>
        <v>No</v>
      </c>
      <c r="AG19" s="177" t="str">
        <f>'Data Matrix'!AI23</f>
        <v>Yes</v>
      </c>
      <c r="AH19" s="177" t="str">
        <f>'Data Matrix'!AJ23</f>
        <v>Yes</v>
      </c>
      <c r="AI19" s="177" t="str">
        <f>'Data Matrix'!AK23</f>
        <v>No</v>
      </c>
      <c r="AJ19" s="177" t="str">
        <f>'Data Matrix'!AL23</f>
        <v>No</v>
      </c>
      <c r="AK19" s="177" t="str">
        <f>'Data Matrix'!AM23</f>
        <v>Yes</v>
      </c>
      <c r="AL19" s="177" t="str">
        <f>'Data Matrix'!AN23</f>
        <v>Yes</v>
      </c>
      <c r="AM19" s="177" t="str">
        <f>'Data Matrix'!AO23</f>
        <v>Yes</v>
      </c>
      <c r="AN19" s="177" t="str">
        <f>'Data Matrix'!AP23</f>
        <v>Yes</v>
      </c>
      <c r="AO19" s="177" t="str">
        <f>'Data Matrix'!AQ23</f>
        <v>Yes</v>
      </c>
      <c r="AP19" s="177" t="str">
        <f>'Data Matrix'!AR23</f>
        <v>Yes</v>
      </c>
      <c r="AQ19" s="177" t="str">
        <f>'Data Matrix'!AS23</f>
        <v>Yes</v>
      </c>
      <c r="AR19" s="177" t="str">
        <f>'Data Matrix'!AT23</f>
        <v>Yes</v>
      </c>
      <c r="AS19" s="177" t="str">
        <f>'Data Matrix'!AU23</f>
        <v>No</v>
      </c>
      <c r="AT19" s="177" t="str">
        <f>'Data Matrix'!AV23</f>
        <v>Yes</v>
      </c>
      <c r="AU19" s="177" t="str">
        <f>'Data Matrix'!AW23</f>
        <v>Yes</v>
      </c>
      <c r="AV19" s="177" t="str">
        <f>'Data Matrix'!AX23</f>
        <v>No</v>
      </c>
      <c r="AW19" s="177" t="str">
        <f>'Data Matrix'!AY23</f>
        <v>No</v>
      </c>
      <c r="AX19" s="177" t="str">
        <f>'Data Matrix'!AZ23</f>
        <v>No</v>
      </c>
      <c r="AY19" s="177" t="str">
        <f>'Data Matrix'!BA23</f>
        <v>No</v>
      </c>
      <c r="AZ19" s="177" t="str">
        <f>'Data Matrix'!BB23</f>
        <v>Yes</v>
      </c>
      <c r="BA19" s="177" t="str">
        <f>'Data Matrix'!BC23</f>
        <v>No</v>
      </c>
      <c r="BB19" s="177" t="str">
        <f>'Data Matrix'!BD23</f>
        <v>Yes</v>
      </c>
      <c r="BC19" s="177" t="str">
        <f>'Data Matrix'!BE23</f>
        <v>Yes</v>
      </c>
      <c r="BD19" s="177" t="str">
        <f>'Data Matrix'!BF23</f>
        <v>Yes</v>
      </c>
      <c r="BE19" s="177" t="str">
        <f>'Data Matrix'!BG23</f>
        <v>No</v>
      </c>
      <c r="BF19" s="177" t="str">
        <f>'Data Matrix'!BH23</f>
        <v>Yes</v>
      </c>
    </row>
    <row r="20" spans="1:58" ht="14.4" x14ac:dyDescent="0.3">
      <c r="A20" s="373"/>
      <c r="B20" s="123" t="s">
        <v>879</v>
      </c>
      <c r="D20" s="177" t="str">
        <f>'Data Matrix'!F24</f>
        <v>Yes</v>
      </c>
      <c r="E20" s="177" t="str">
        <f>'Data Matrix'!G24</f>
        <v>Yes</v>
      </c>
      <c r="F20" s="177" t="str">
        <f>'Data Matrix'!H24</f>
        <v>Yes</v>
      </c>
      <c r="G20" s="177" t="str">
        <f>'Data Matrix'!I24</f>
        <v>Yes</v>
      </c>
      <c r="H20" s="177" t="str">
        <f>'Data Matrix'!J24</f>
        <v>Yes</v>
      </c>
      <c r="I20" s="177" t="str">
        <f>'Data Matrix'!K24</f>
        <v>No</v>
      </c>
      <c r="J20" s="177" t="str">
        <f>'Data Matrix'!L24</f>
        <v>Yes</v>
      </c>
      <c r="K20" s="177" t="str">
        <f>'Data Matrix'!M24</f>
        <v>Yes</v>
      </c>
      <c r="L20" s="177" t="str">
        <f>'Data Matrix'!N24</f>
        <v>No</v>
      </c>
      <c r="M20" s="177" t="str">
        <f>'Data Matrix'!O24</f>
        <v>Yes</v>
      </c>
      <c r="N20" s="177" t="str">
        <f>'Data Matrix'!P24</f>
        <v>Yes</v>
      </c>
      <c r="O20" s="177" t="str">
        <f>'Data Matrix'!Q24</f>
        <v>Yes</v>
      </c>
      <c r="P20" s="177" t="str">
        <f>'Data Matrix'!R24</f>
        <v>Yes</v>
      </c>
      <c r="Q20" s="177" t="str">
        <f>'Data Matrix'!S24</f>
        <v>Yes</v>
      </c>
      <c r="R20" s="177" t="str">
        <f>'Data Matrix'!T24</f>
        <v>No</v>
      </c>
      <c r="S20" s="177" t="str">
        <f>'Data Matrix'!U24</f>
        <v>Yes</v>
      </c>
      <c r="T20" s="177" t="str">
        <f>'Data Matrix'!V24</f>
        <v>No</v>
      </c>
      <c r="U20" s="177" t="str">
        <f>'Data Matrix'!W24</f>
        <v>Yes</v>
      </c>
      <c r="V20" s="177" t="str">
        <f>'Data Matrix'!X24</f>
        <v>Yes</v>
      </c>
      <c r="W20" s="177" t="str">
        <f>'Data Matrix'!Y24</f>
        <v>Yes</v>
      </c>
      <c r="X20" s="177" t="str">
        <f>'Data Matrix'!Z24</f>
        <v>Yes</v>
      </c>
      <c r="Y20" s="177" t="str">
        <f>'Data Matrix'!AA24</f>
        <v>Yes</v>
      </c>
      <c r="Z20" s="177" t="str">
        <f>'Data Matrix'!AB24</f>
        <v>No</v>
      </c>
      <c r="AA20" s="177" t="str">
        <f>'Data Matrix'!AC24</f>
        <v>No</v>
      </c>
      <c r="AB20" s="177" t="str">
        <f>'Data Matrix'!AD24</f>
        <v>Yes</v>
      </c>
      <c r="AC20" s="177" t="str">
        <f>'Data Matrix'!AE24</f>
        <v>Yes</v>
      </c>
      <c r="AD20" s="177" t="str">
        <f>'Data Matrix'!AF24</f>
        <v>Yes</v>
      </c>
      <c r="AE20" s="177" t="str">
        <f>'Data Matrix'!AG24</f>
        <v>Yes</v>
      </c>
      <c r="AF20" s="177" t="str">
        <f>'Data Matrix'!AH24</f>
        <v>Yes</v>
      </c>
      <c r="AG20" s="177" t="str">
        <f>'Data Matrix'!AI24</f>
        <v>Yes</v>
      </c>
      <c r="AH20" s="177" t="str">
        <f>'Data Matrix'!AJ24</f>
        <v>Yes</v>
      </c>
      <c r="AI20" s="177" t="str">
        <f>'Data Matrix'!AK24</f>
        <v>Yes</v>
      </c>
      <c r="AJ20" s="177" t="str">
        <f>'Data Matrix'!AL24</f>
        <v>Yes</v>
      </c>
      <c r="AK20" s="177" t="str">
        <f>'Data Matrix'!AM24</f>
        <v>Yes</v>
      </c>
      <c r="AL20" s="177" t="str">
        <f>'Data Matrix'!AN24</f>
        <v>Yes</v>
      </c>
      <c r="AM20" s="177" t="str">
        <f>'Data Matrix'!AO24</f>
        <v>Yes</v>
      </c>
      <c r="AN20" s="177" t="str">
        <f>'Data Matrix'!AP24</f>
        <v>Yes</v>
      </c>
      <c r="AO20" s="177" t="str">
        <f>'Data Matrix'!AQ24</f>
        <v>Yes</v>
      </c>
      <c r="AP20" s="177" t="str">
        <f>'Data Matrix'!AR24</f>
        <v>Yes</v>
      </c>
      <c r="AQ20" s="177" t="str">
        <f>'Data Matrix'!AS24</f>
        <v>Yes</v>
      </c>
      <c r="AR20" s="177" t="str">
        <f>'Data Matrix'!AT24</f>
        <v>Yes</v>
      </c>
      <c r="AS20" s="177" t="str">
        <f>'Data Matrix'!AU24</f>
        <v>Yes</v>
      </c>
      <c r="AT20" s="177" t="str">
        <f>'Data Matrix'!AV24</f>
        <v>Yes</v>
      </c>
      <c r="AU20" s="177" t="str">
        <f>'Data Matrix'!AW24</f>
        <v>Yes</v>
      </c>
      <c r="AV20" s="177" t="str">
        <f>'Data Matrix'!AX24</f>
        <v>No</v>
      </c>
      <c r="AW20" s="177" t="str">
        <f>'Data Matrix'!AY24</f>
        <v>No</v>
      </c>
      <c r="AX20" s="177" t="str">
        <f>'Data Matrix'!AZ24</f>
        <v>No</v>
      </c>
      <c r="AY20" s="177" t="str">
        <f>'Data Matrix'!BA24</f>
        <v>No</v>
      </c>
      <c r="AZ20" s="177" t="str">
        <f>'Data Matrix'!BB24</f>
        <v>Yes</v>
      </c>
      <c r="BA20" s="177" t="str">
        <f>'Data Matrix'!BC24</f>
        <v>No</v>
      </c>
      <c r="BB20" s="177" t="str">
        <f>'Data Matrix'!BD24</f>
        <v>Yes</v>
      </c>
      <c r="BC20" s="177" t="str">
        <f>'Data Matrix'!BE24</f>
        <v>Yes</v>
      </c>
      <c r="BD20" s="177" t="str">
        <f>'Data Matrix'!BF24</f>
        <v>Yes</v>
      </c>
      <c r="BE20" s="177" t="str">
        <f>'Data Matrix'!BG24</f>
        <v>No</v>
      </c>
      <c r="BF20" s="177" t="str">
        <f>'Data Matrix'!BH24</f>
        <v>Yes</v>
      </c>
    </row>
    <row r="21" spans="1:58" ht="14.4" x14ac:dyDescent="0.3">
      <c r="A21" s="373"/>
      <c r="B21" s="123" t="s">
        <v>880</v>
      </c>
      <c r="D21" s="177" t="str">
        <f>'Data Matrix'!F25</f>
        <v>Yes</v>
      </c>
      <c r="E21" s="177" t="str">
        <f>'Data Matrix'!G25</f>
        <v>Yes</v>
      </c>
      <c r="F21" s="177" t="str">
        <f>'Data Matrix'!H25</f>
        <v>Yes</v>
      </c>
      <c r="G21" s="177" t="str">
        <f>'Data Matrix'!I25</f>
        <v>Yes</v>
      </c>
      <c r="H21" s="177" t="str">
        <f>'Data Matrix'!J25</f>
        <v>Yes</v>
      </c>
      <c r="I21" s="177" t="str">
        <f>'Data Matrix'!K25</f>
        <v>No</v>
      </c>
      <c r="J21" s="177" t="str">
        <f>'Data Matrix'!L25</f>
        <v>Yes</v>
      </c>
      <c r="K21" s="177" t="str">
        <f>'Data Matrix'!M25</f>
        <v>Yes</v>
      </c>
      <c r="L21" s="177" t="str">
        <f>'Data Matrix'!N25</f>
        <v>No</v>
      </c>
      <c r="M21" s="177" t="str">
        <f>'Data Matrix'!O25</f>
        <v>Yes</v>
      </c>
      <c r="N21" s="177" t="str">
        <f>'Data Matrix'!P25</f>
        <v>Yes</v>
      </c>
      <c r="O21" s="177" t="str">
        <f>'Data Matrix'!Q25</f>
        <v>Yes</v>
      </c>
      <c r="P21" s="177" t="str">
        <f>'Data Matrix'!R25</f>
        <v>Yes</v>
      </c>
      <c r="Q21" s="177" t="str">
        <f>'Data Matrix'!S25</f>
        <v>Yes</v>
      </c>
      <c r="R21" s="177" t="str">
        <f>'Data Matrix'!T25</f>
        <v>No</v>
      </c>
      <c r="S21" s="177" t="str">
        <f>'Data Matrix'!U25</f>
        <v>Yes</v>
      </c>
      <c r="T21" s="177" t="str">
        <f>'Data Matrix'!V25</f>
        <v>No</v>
      </c>
      <c r="U21" s="177" t="str">
        <f>'Data Matrix'!W25</f>
        <v>Yes</v>
      </c>
      <c r="V21" s="177" t="str">
        <f>'Data Matrix'!X25</f>
        <v>Yes</v>
      </c>
      <c r="W21" s="177" t="str">
        <f>'Data Matrix'!Y25</f>
        <v>Yes</v>
      </c>
      <c r="X21" s="177" t="str">
        <f>'Data Matrix'!Z25</f>
        <v>Yes</v>
      </c>
      <c r="Y21" s="177" t="str">
        <f>'Data Matrix'!AA25</f>
        <v>No</v>
      </c>
      <c r="Z21" s="177" t="str">
        <f>'Data Matrix'!AB25</f>
        <v>No</v>
      </c>
      <c r="AA21" s="177" t="str">
        <f>'Data Matrix'!AC25</f>
        <v>No</v>
      </c>
      <c r="AB21" s="177" t="str">
        <f>'Data Matrix'!AD25</f>
        <v>Yes</v>
      </c>
      <c r="AC21" s="177" t="str">
        <f>'Data Matrix'!AE25</f>
        <v>Yes</v>
      </c>
      <c r="AD21" s="177" t="str">
        <f>'Data Matrix'!AF25</f>
        <v>No</v>
      </c>
      <c r="AE21" s="177" t="str">
        <f>'Data Matrix'!AG25</f>
        <v>Yes</v>
      </c>
      <c r="AF21" s="177" t="str">
        <f>'Data Matrix'!AH25</f>
        <v>No</v>
      </c>
      <c r="AG21" s="177" t="str">
        <f>'Data Matrix'!AI25</f>
        <v>Yes</v>
      </c>
      <c r="AH21" s="177" t="str">
        <f>'Data Matrix'!AJ25</f>
        <v>Yes</v>
      </c>
      <c r="AI21" s="177" t="str">
        <f>'Data Matrix'!AK25</f>
        <v>No</v>
      </c>
      <c r="AJ21" s="177" t="str">
        <f>'Data Matrix'!AL25</f>
        <v>No</v>
      </c>
      <c r="AK21" s="177" t="str">
        <f>'Data Matrix'!AM25</f>
        <v>Yes</v>
      </c>
      <c r="AL21" s="177" t="str">
        <f>'Data Matrix'!AN25</f>
        <v>Yes</v>
      </c>
      <c r="AM21" s="177" t="str">
        <f>'Data Matrix'!AO25</f>
        <v>Yes</v>
      </c>
      <c r="AN21" s="177" t="str">
        <f>'Data Matrix'!AP25</f>
        <v>Yes</v>
      </c>
      <c r="AO21" s="177" t="str">
        <f>'Data Matrix'!AQ25</f>
        <v>Yes</v>
      </c>
      <c r="AP21" s="177" t="str">
        <f>'Data Matrix'!AR25</f>
        <v>Yes</v>
      </c>
      <c r="AQ21" s="177" t="str">
        <f>'Data Matrix'!AS25</f>
        <v>Yes</v>
      </c>
      <c r="AR21" s="177" t="str">
        <f>'Data Matrix'!AT25</f>
        <v>Yes</v>
      </c>
      <c r="AS21" s="177" t="str">
        <f>'Data Matrix'!AU25</f>
        <v>No</v>
      </c>
      <c r="AT21" s="177" t="str">
        <f>'Data Matrix'!AV25</f>
        <v>Yes</v>
      </c>
      <c r="AU21" s="177" t="str">
        <f>'Data Matrix'!AW25</f>
        <v>Yes</v>
      </c>
      <c r="AV21" s="177" t="str">
        <f>'Data Matrix'!AX25</f>
        <v>No</v>
      </c>
      <c r="AW21" s="177" t="str">
        <f>'Data Matrix'!AY25</f>
        <v>No</v>
      </c>
      <c r="AX21" s="177" t="str">
        <f>'Data Matrix'!AZ25</f>
        <v>No</v>
      </c>
      <c r="AY21" s="177" t="str">
        <f>'Data Matrix'!BA25</f>
        <v>No</v>
      </c>
      <c r="AZ21" s="177" t="str">
        <f>'Data Matrix'!BB25</f>
        <v>Yes</v>
      </c>
      <c r="BA21" s="177" t="str">
        <f>'Data Matrix'!BC25</f>
        <v>No</v>
      </c>
      <c r="BB21" s="177" t="str">
        <f>'Data Matrix'!BD25</f>
        <v>Yes</v>
      </c>
      <c r="BC21" s="177" t="str">
        <f>'Data Matrix'!BE25</f>
        <v>Yes</v>
      </c>
      <c r="BD21" s="177" t="str">
        <f>'Data Matrix'!BF25</f>
        <v>No</v>
      </c>
      <c r="BE21" s="177" t="str">
        <f>'Data Matrix'!BG25</f>
        <v>No</v>
      </c>
      <c r="BF21" s="177" t="str">
        <f>'Data Matrix'!BH25</f>
        <v>Yes</v>
      </c>
    </row>
    <row r="22" spans="1:58" ht="14.4" x14ac:dyDescent="0.3">
      <c r="A22" s="373"/>
      <c r="B22" s="123" t="s">
        <v>881</v>
      </c>
      <c r="D22" s="177" t="str">
        <f>'Data Matrix'!F26</f>
        <v>Yes</v>
      </c>
      <c r="E22" s="177" t="str">
        <f>'Data Matrix'!G26</f>
        <v>Yes</v>
      </c>
      <c r="F22" s="177" t="str">
        <f>'Data Matrix'!H26</f>
        <v>Yes</v>
      </c>
      <c r="G22" s="177" t="str">
        <f>'Data Matrix'!I26</f>
        <v>Yes</v>
      </c>
      <c r="H22" s="177" t="str">
        <f>'Data Matrix'!J26</f>
        <v>Yes</v>
      </c>
      <c r="I22" s="177" t="str">
        <f>'Data Matrix'!K26</f>
        <v>Yes</v>
      </c>
      <c r="J22" s="177" t="str">
        <f>'Data Matrix'!L26</f>
        <v>Yes</v>
      </c>
      <c r="K22" s="177" t="str">
        <f>'Data Matrix'!M26</f>
        <v>Yes</v>
      </c>
      <c r="L22" s="177" t="str">
        <f>'Data Matrix'!N26</f>
        <v>Yes</v>
      </c>
      <c r="M22" s="177" t="str">
        <f>'Data Matrix'!O26</f>
        <v>Yes</v>
      </c>
      <c r="N22" s="177" t="str">
        <f>'Data Matrix'!P26</f>
        <v>Yes</v>
      </c>
      <c r="O22" s="177" t="str">
        <f>'Data Matrix'!Q26</f>
        <v>Yes</v>
      </c>
      <c r="P22" s="177" t="str">
        <f>'Data Matrix'!R26</f>
        <v>Yes</v>
      </c>
      <c r="Q22" s="177" t="str">
        <f>'Data Matrix'!S26</f>
        <v>Yes</v>
      </c>
      <c r="R22" s="177" t="str">
        <f>'Data Matrix'!T26</f>
        <v>Yes*</v>
      </c>
      <c r="S22" s="177" t="str">
        <f>'Data Matrix'!U26</f>
        <v>Yes</v>
      </c>
      <c r="T22" s="177" t="str">
        <f>'Data Matrix'!V26</f>
        <v>Yes</v>
      </c>
      <c r="U22" s="177" t="str">
        <f>'Data Matrix'!W26</f>
        <v>Yes</v>
      </c>
      <c r="V22" s="177" t="str">
        <f>'Data Matrix'!X26</f>
        <v>Yes</v>
      </c>
      <c r="W22" s="177" t="str">
        <f>'Data Matrix'!Y26</f>
        <v>Yes</v>
      </c>
      <c r="X22" s="177" t="str">
        <f>'Data Matrix'!Z26</f>
        <v>Yes</v>
      </c>
      <c r="Y22" s="177" t="str">
        <f>'Data Matrix'!AA26</f>
        <v>Yes</v>
      </c>
      <c r="Z22" s="177" t="str">
        <f>'Data Matrix'!AB26</f>
        <v>Yes</v>
      </c>
      <c r="AA22" s="177" t="str">
        <f>'Data Matrix'!AC26</f>
        <v>Yes</v>
      </c>
      <c r="AB22" s="177" t="str">
        <f>'Data Matrix'!AD26</f>
        <v>Yes</v>
      </c>
      <c r="AC22" s="177" t="str">
        <f>'Data Matrix'!AE26</f>
        <v>Yes</v>
      </c>
      <c r="AD22" s="177" t="str">
        <f>'Data Matrix'!AF26</f>
        <v>Yes</v>
      </c>
      <c r="AE22" s="177" t="str">
        <f>'Data Matrix'!AG26</f>
        <v>Yes</v>
      </c>
      <c r="AF22" s="177" t="str">
        <f>'Data Matrix'!AH26</f>
        <v>Yes</v>
      </c>
      <c r="AG22" s="177" t="str">
        <f>'Data Matrix'!AI26</f>
        <v>Yes</v>
      </c>
      <c r="AH22" s="177" t="str">
        <f>'Data Matrix'!AJ26</f>
        <v>Yes</v>
      </c>
      <c r="AI22" s="177" t="str">
        <f>'Data Matrix'!AK26</f>
        <v>Yes</v>
      </c>
      <c r="AJ22" s="177" t="str">
        <f>'Data Matrix'!AL26</f>
        <v>Yes</v>
      </c>
      <c r="AK22" s="177" t="str">
        <f>'Data Matrix'!AM26</f>
        <v>Yes</v>
      </c>
      <c r="AL22" s="177" t="str">
        <f>'Data Matrix'!AN26</f>
        <v>Yes</v>
      </c>
      <c r="AM22" s="177" t="str">
        <f>'Data Matrix'!AO26</f>
        <v>Yes</v>
      </c>
      <c r="AN22" s="177" t="str">
        <f>'Data Matrix'!AP26</f>
        <v>Yes</v>
      </c>
      <c r="AO22" s="177" t="str">
        <f>'Data Matrix'!AQ26</f>
        <v>Yes</v>
      </c>
      <c r="AP22" s="177" t="str">
        <f>'Data Matrix'!AR26</f>
        <v>Yes</v>
      </c>
      <c r="AQ22" s="177" t="str">
        <f>'Data Matrix'!AS26</f>
        <v>Yes</v>
      </c>
      <c r="AR22" s="177" t="str">
        <f>'Data Matrix'!AT26</f>
        <v>Yes</v>
      </c>
      <c r="AS22" s="177" t="str">
        <f>'Data Matrix'!AU26</f>
        <v>Yes</v>
      </c>
      <c r="AT22" s="177" t="str">
        <f>'Data Matrix'!AV26</f>
        <v>Yes</v>
      </c>
      <c r="AU22" s="177" t="str">
        <f>'Data Matrix'!AW26</f>
        <v>Yes</v>
      </c>
      <c r="AV22" s="177" t="str">
        <f>'Data Matrix'!AX26</f>
        <v>Yes</v>
      </c>
      <c r="AW22" s="177" t="str">
        <f>'Data Matrix'!AY26</f>
        <v>Yes</v>
      </c>
      <c r="AX22" s="177" t="str">
        <f>'Data Matrix'!AZ26</f>
        <v>Yes</v>
      </c>
      <c r="AY22" s="177" t="str">
        <f>'Data Matrix'!BA26</f>
        <v>Yes</v>
      </c>
      <c r="AZ22" s="177" t="str">
        <f>'Data Matrix'!BB26</f>
        <v>Yes</v>
      </c>
      <c r="BA22" s="177" t="str">
        <f>'Data Matrix'!BC26</f>
        <v>Yes</v>
      </c>
      <c r="BB22" s="177" t="str">
        <f>'Data Matrix'!BD26</f>
        <v>Yes</v>
      </c>
      <c r="BC22" s="177" t="str">
        <f>'Data Matrix'!BE26</f>
        <v>Yes</v>
      </c>
      <c r="BD22" s="177" t="str">
        <f>'Data Matrix'!BF26</f>
        <v>Yes</v>
      </c>
      <c r="BE22" s="177" t="str">
        <f>'Data Matrix'!BG26</f>
        <v>Yes</v>
      </c>
      <c r="BF22" s="177" t="str">
        <f>'Data Matrix'!BH26</f>
        <v>Yes</v>
      </c>
    </row>
    <row r="23" spans="1:58" ht="14.4" x14ac:dyDescent="0.3">
      <c r="A23" s="373"/>
      <c r="B23" s="123" t="s">
        <v>882</v>
      </c>
      <c r="D23" s="177" t="str">
        <f>'Data Matrix'!F27</f>
        <v>Yes</v>
      </c>
      <c r="E23" s="177" t="str">
        <f>'Data Matrix'!G27</f>
        <v>Yes</v>
      </c>
      <c r="F23" s="177" t="str">
        <f>'Data Matrix'!H27</f>
        <v>Yes</v>
      </c>
      <c r="G23" s="177" t="str">
        <f>'Data Matrix'!I27</f>
        <v>Yes</v>
      </c>
      <c r="H23" s="177" t="str">
        <f>'Data Matrix'!J27</f>
        <v>Yes</v>
      </c>
      <c r="I23" s="177" t="str">
        <f>'Data Matrix'!K27</f>
        <v>Yes</v>
      </c>
      <c r="J23" s="177" t="str">
        <f>'Data Matrix'!L27</f>
        <v>Yes</v>
      </c>
      <c r="K23" s="177" t="str">
        <f>'Data Matrix'!M27</f>
        <v>Yes</v>
      </c>
      <c r="L23" s="177" t="str">
        <f>'Data Matrix'!N27</f>
        <v>Yes</v>
      </c>
      <c r="M23" s="177" t="str">
        <f>'Data Matrix'!O27</f>
        <v>Yes</v>
      </c>
      <c r="N23" s="177" t="str">
        <f>'Data Matrix'!P27</f>
        <v>Yes</v>
      </c>
      <c r="O23" s="177" t="str">
        <f>'Data Matrix'!Q27</f>
        <v>Yes</v>
      </c>
      <c r="P23" s="177" t="str">
        <f>'Data Matrix'!R27</f>
        <v>Yes</v>
      </c>
      <c r="Q23" s="177" t="str">
        <f>'Data Matrix'!S27</f>
        <v>Yes</v>
      </c>
      <c r="R23" s="177" t="str">
        <f>'Data Matrix'!T27</f>
        <v>Yes*</v>
      </c>
      <c r="S23" s="177" t="str">
        <f>'Data Matrix'!U27</f>
        <v>Yes</v>
      </c>
      <c r="T23" s="177" t="str">
        <f>'Data Matrix'!V27</f>
        <v>Yes</v>
      </c>
      <c r="U23" s="177" t="str">
        <f>'Data Matrix'!W27</f>
        <v>Yes</v>
      </c>
      <c r="V23" s="177" t="str">
        <f>'Data Matrix'!X27</f>
        <v>Yes</v>
      </c>
      <c r="W23" s="177" t="str">
        <f>'Data Matrix'!Y27</f>
        <v>Yes</v>
      </c>
      <c r="X23" s="177" t="str">
        <f>'Data Matrix'!Z27</f>
        <v>Yes</v>
      </c>
      <c r="Y23" s="177" t="str">
        <f>'Data Matrix'!AA27</f>
        <v>Yes</v>
      </c>
      <c r="Z23" s="177" t="str">
        <f>'Data Matrix'!AB27</f>
        <v>Yes</v>
      </c>
      <c r="AA23" s="177" t="str">
        <f>'Data Matrix'!AC27</f>
        <v>Yes</v>
      </c>
      <c r="AB23" s="177" t="str">
        <f>'Data Matrix'!AD27</f>
        <v>Yes</v>
      </c>
      <c r="AC23" s="177" t="str">
        <f>'Data Matrix'!AE27</f>
        <v>Yes</v>
      </c>
      <c r="AD23" s="177" t="str">
        <f>'Data Matrix'!AF27</f>
        <v>Yes</v>
      </c>
      <c r="AE23" s="177" t="str">
        <f>'Data Matrix'!AG27</f>
        <v>Yes</v>
      </c>
      <c r="AF23" s="177" t="str">
        <f>'Data Matrix'!AH27</f>
        <v>Yes</v>
      </c>
      <c r="AG23" s="177" t="str">
        <f>'Data Matrix'!AI27</f>
        <v>Yes</v>
      </c>
      <c r="AH23" s="177" t="str">
        <f>'Data Matrix'!AJ27</f>
        <v>Yes</v>
      </c>
      <c r="AI23" s="177" t="str">
        <f>'Data Matrix'!AK27</f>
        <v>Yes</v>
      </c>
      <c r="AJ23" s="177" t="str">
        <f>'Data Matrix'!AL27</f>
        <v>Yes</v>
      </c>
      <c r="AK23" s="177" t="str">
        <f>'Data Matrix'!AM27</f>
        <v>Yes</v>
      </c>
      <c r="AL23" s="177" t="str">
        <f>'Data Matrix'!AN27</f>
        <v>Yes</v>
      </c>
      <c r="AM23" s="177" t="str">
        <f>'Data Matrix'!AO27</f>
        <v>Yes</v>
      </c>
      <c r="AN23" s="177" t="str">
        <f>'Data Matrix'!AP27</f>
        <v>Yes</v>
      </c>
      <c r="AO23" s="177" t="str">
        <f>'Data Matrix'!AQ27</f>
        <v>Yes</v>
      </c>
      <c r="AP23" s="177" t="str">
        <f>'Data Matrix'!AR27</f>
        <v>Yes</v>
      </c>
      <c r="AQ23" s="177" t="str">
        <f>'Data Matrix'!AS27</f>
        <v>Yes</v>
      </c>
      <c r="AR23" s="177" t="str">
        <f>'Data Matrix'!AT27</f>
        <v>Yes</v>
      </c>
      <c r="AS23" s="177" t="str">
        <f>'Data Matrix'!AU27</f>
        <v>Yes</v>
      </c>
      <c r="AT23" s="177" t="str">
        <f>'Data Matrix'!AV27</f>
        <v>Yes</v>
      </c>
      <c r="AU23" s="177" t="str">
        <f>'Data Matrix'!AW27</f>
        <v>Yes</v>
      </c>
      <c r="AV23" s="177" t="str">
        <f>'Data Matrix'!AX27</f>
        <v>Yes</v>
      </c>
      <c r="AW23" s="177" t="str">
        <f>'Data Matrix'!AY27</f>
        <v>Yes</v>
      </c>
      <c r="AX23" s="177" t="str">
        <f>'Data Matrix'!AZ27</f>
        <v>Yes</v>
      </c>
      <c r="AY23" s="177" t="str">
        <f>'Data Matrix'!BA27</f>
        <v>Yes</v>
      </c>
      <c r="AZ23" s="177" t="str">
        <f>'Data Matrix'!BB27</f>
        <v>Yes</v>
      </c>
      <c r="BA23" s="177" t="str">
        <f>'Data Matrix'!BC27</f>
        <v>Yes</v>
      </c>
      <c r="BB23" s="177" t="str">
        <f>'Data Matrix'!BD27</f>
        <v>Yes</v>
      </c>
      <c r="BC23" s="177" t="str">
        <f>'Data Matrix'!BE27</f>
        <v>Yes</v>
      </c>
      <c r="BD23" s="177" t="str">
        <f>'Data Matrix'!BF27</f>
        <v>Yes</v>
      </c>
      <c r="BE23" s="177" t="str">
        <f>'Data Matrix'!BG27</f>
        <v>Yes</v>
      </c>
      <c r="BF23" s="177" t="str">
        <f>'Data Matrix'!BH27</f>
        <v>Yes</v>
      </c>
    </row>
    <row r="24" spans="1:58" ht="14.4" x14ac:dyDescent="0.3">
      <c r="A24" s="373"/>
      <c r="B24" s="123" t="s">
        <v>883</v>
      </c>
      <c r="D24" s="177" t="str">
        <f>'Data Matrix'!F28</f>
        <v>Yes</v>
      </c>
      <c r="E24" s="177" t="str">
        <f>'Data Matrix'!G28</f>
        <v>Yes</v>
      </c>
      <c r="F24" s="177" t="str">
        <f>'Data Matrix'!H28</f>
        <v>Yes</v>
      </c>
      <c r="G24" s="177" t="str">
        <f>'Data Matrix'!I28</f>
        <v>Yes</v>
      </c>
      <c r="H24" s="177" t="str">
        <f>'Data Matrix'!J28</f>
        <v>Yes</v>
      </c>
      <c r="I24" s="177" t="str">
        <f>'Data Matrix'!K28</f>
        <v>Yes</v>
      </c>
      <c r="J24" s="177" t="str">
        <f>'Data Matrix'!L28</f>
        <v>Yes</v>
      </c>
      <c r="K24" s="177" t="str">
        <f>'Data Matrix'!M28</f>
        <v>Yes</v>
      </c>
      <c r="L24" s="177" t="str">
        <f>'Data Matrix'!N28</f>
        <v>Yes</v>
      </c>
      <c r="M24" s="177" t="str">
        <f>'Data Matrix'!O28</f>
        <v>Yes</v>
      </c>
      <c r="N24" s="177" t="str">
        <f>'Data Matrix'!P28</f>
        <v>Yes</v>
      </c>
      <c r="O24" s="177" t="str">
        <f>'Data Matrix'!Q28</f>
        <v>Yes</v>
      </c>
      <c r="P24" s="177" t="str">
        <f>'Data Matrix'!R28</f>
        <v>Yes</v>
      </c>
      <c r="Q24" s="177" t="str">
        <f>'Data Matrix'!S28</f>
        <v>Yes</v>
      </c>
      <c r="R24" s="177" t="str">
        <f>'Data Matrix'!T28</f>
        <v>Yes*</v>
      </c>
      <c r="S24" s="177" t="str">
        <f>'Data Matrix'!U28</f>
        <v>Yes</v>
      </c>
      <c r="T24" s="177" t="str">
        <f>'Data Matrix'!V28</f>
        <v>Yes</v>
      </c>
      <c r="U24" s="177" t="str">
        <f>'Data Matrix'!W28</f>
        <v>Yes</v>
      </c>
      <c r="V24" s="177" t="str">
        <f>'Data Matrix'!X28</f>
        <v>Yes</v>
      </c>
      <c r="W24" s="177" t="str">
        <f>'Data Matrix'!Y28</f>
        <v>Yes</v>
      </c>
      <c r="X24" s="177" t="str">
        <f>'Data Matrix'!Z28</f>
        <v>Yes</v>
      </c>
      <c r="Y24" s="177" t="str">
        <f>'Data Matrix'!AA28</f>
        <v>Yes</v>
      </c>
      <c r="Z24" s="177" t="str">
        <f>'Data Matrix'!AB28</f>
        <v>Yes</v>
      </c>
      <c r="AA24" s="177" t="str">
        <f>'Data Matrix'!AC28</f>
        <v>No</v>
      </c>
      <c r="AB24" s="177" t="str">
        <f>'Data Matrix'!AD28</f>
        <v>Yes</v>
      </c>
      <c r="AC24" s="177" t="str">
        <f>'Data Matrix'!AE28</f>
        <v>Yes</v>
      </c>
      <c r="AD24" s="177" t="str">
        <f>'Data Matrix'!AF28</f>
        <v>Yes</v>
      </c>
      <c r="AE24" s="177" t="str">
        <f>'Data Matrix'!AG28</f>
        <v>Yes</v>
      </c>
      <c r="AF24" s="177" t="str">
        <f>'Data Matrix'!AH28</f>
        <v>No</v>
      </c>
      <c r="AG24" s="177" t="str">
        <f>'Data Matrix'!AI28</f>
        <v>Yes</v>
      </c>
      <c r="AH24" s="177" t="str">
        <f>'Data Matrix'!AJ28</f>
        <v>Yes</v>
      </c>
      <c r="AI24" s="177" t="str">
        <f>'Data Matrix'!AK28</f>
        <v>Yes</v>
      </c>
      <c r="AJ24" s="177" t="str">
        <f>'Data Matrix'!AL28</f>
        <v>Yes</v>
      </c>
      <c r="AK24" s="177" t="str">
        <f>'Data Matrix'!AM28</f>
        <v>Yes</v>
      </c>
      <c r="AL24" s="177" t="str">
        <f>'Data Matrix'!AN28</f>
        <v>Yes</v>
      </c>
      <c r="AM24" s="177" t="str">
        <f>'Data Matrix'!AO28</f>
        <v>Yes</v>
      </c>
      <c r="AN24" s="177" t="str">
        <f>'Data Matrix'!AP28</f>
        <v>Yes</v>
      </c>
      <c r="AO24" s="177" t="str">
        <f>'Data Matrix'!AQ28</f>
        <v>Yes</v>
      </c>
      <c r="AP24" s="177" t="str">
        <f>'Data Matrix'!AR28</f>
        <v>Yes</v>
      </c>
      <c r="AQ24" s="177" t="str">
        <f>'Data Matrix'!AS28</f>
        <v>No</v>
      </c>
      <c r="AR24" s="177" t="str">
        <f>'Data Matrix'!AT28</f>
        <v>Yes</v>
      </c>
      <c r="AS24" s="177" t="str">
        <f>'Data Matrix'!AU28</f>
        <v>Yes</v>
      </c>
      <c r="AT24" s="177" t="str">
        <f>'Data Matrix'!AV28</f>
        <v>Yes</v>
      </c>
      <c r="AU24" s="177" t="str">
        <f>'Data Matrix'!AW28</f>
        <v>Yes</v>
      </c>
      <c r="AV24" s="177" t="str">
        <f>'Data Matrix'!AX28</f>
        <v>Yes</v>
      </c>
      <c r="AW24" s="177" t="str">
        <f>'Data Matrix'!AY28</f>
        <v>Yes</v>
      </c>
      <c r="AX24" s="177" t="str">
        <f>'Data Matrix'!AZ28</f>
        <v>Yes</v>
      </c>
      <c r="AY24" s="177" t="str">
        <f>'Data Matrix'!BA28</f>
        <v>Yes</v>
      </c>
      <c r="AZ24" s="177" t="str">
        <f>'Data Matrix'!BB28</f>
        <v>Yes</v>
      </c>
      <c r="BA24" s="177" t="str">
        <f>'Data Matrix'!BC28</f>
        <v>No</v>
      </c>
      <c r="BB24" s="177" t="str">
        <f>'Data Matrix'!BD28</f>
        <v>Yes</v>
      </c>
      <c r="BC24" s="177" t="str">
        <f>'Data Matrix'!BE28</f>
        <v>Yes</v>
      </c>
      <c r="BD24" s="177" t="str">
        <f>'Data Matrix'!BF28</f>
        <v>Yes</v>
      </c>
      <c r="BE24" s="177" t="str">
        <f>'Data Matrix'!BG28</f>
        <v>Yes</v>
      </c>
      <c r="BF24" s="177" t="str">
        <f>'Data Matrix'!BH28</f>
        <v>Yes</v>
      </c>
    </row>
    <row r="25" spans="1:58" ht="15" customHeight="1" x14ac:dyDescent="0.3">
      <c r="A25" s="373"/>
      <c r="B25" s="123" t="s">
        <v>884</v>
      </c>
      <c r="D25" s="177" t="str">
        <f>'Data Matrix'!F29</f>
        <v>Yes</v>
      </c>
      <c r="E25" s="177" t="str">
        <f>'Data Matrix'!G29</f>
        <v>Yes</v>
      </c>
      <c r="F25" s="177" t="str">
        <f>'Data Matrix'!H29</f>
        <v>Yes</v>
      </c>
      <c r="G25" s="177" t="str">
        <f>'Data Matrix'!I29</f>
        <v>Yes</v>
      </c>
      <c r="H25" s="177" t="str">
        <f>'Data Matrix'!J29</f>
        <v>Yes</v>
      </c>
      <c r="I25" s="177" t="str">
        <f>'Data Matrix'!K29</f>
        <v>Yes</v>
      </c>
      <c r="J25" s="177" t="str">
        <f>'Data Matrix'!L29</f>
        <v>Yes</v>
      </c>
      <c r="K25" s="177" t="str">
        <f>'Data Matrix'!M29</f>
        <v>Yes</v>
      </c>
      <c r="L25" s="177" t="str">
        <f>'Data Matrix'!N29</f>
        <v>Yes</v>
      </c>
      <c r="M25" s="177" t="str">
        <f>'Data Matrix'!O29</f>
        <v>Yes</v>
      </c>
      <c r="N25" s="177" t="str">
        <f>'Data Matrix'!P29</f>
        <v>Yes</v>
      </c>
      <c r="O25" s="177" t="str">
        <f>'Data Matrix'!Q29</f>
        <v>Yes</v>
      </c>
      <c r="P25" s="177" t="str">
        <f>'Data Matrix'!R29</f>
        <v>Yes</v>
      </c>
      <c r="Q25" s="177" t="str">
        <f>'Data Matrix'!S29</f>
        <v>Yes</v>
      </c>
      <c r="R25" s="177" t="str">
        <f>'Data Matrix'!T29</f>
        <v>No</v>
      </c>
      <c r="S25" s="177" t="str">
        <f>'Data Matrix'!U29</f>
        <v>Yes</v>
      </c>
      <c r="T25" s="177" t="str">
        <f>'Data Matrix'!V29</f>
        <v>Yes</v>
      </c>
      <c r="U25" s="177" t="str">
        <f>'Data Matrix'!W29</f>
        <v>Yes</v>
      </c>
      <c r="V25" s="177" t="str">
        <f>'Data Matrix'!X29</f>
        <v>Yes</v>
      </c>
      <c r="W25" s="177" t="str">
        <f>'Data Matrix'!Y29</f>
        <v>Yes</v>
      </c>
      <c r="X25" s="177" t="str">
        <f>'Data Matrix'!Z29</f>
        <v>Yes</v>
      </c>
      <c r="Y25" s="177" t="str">
        <f>'Data Matrix'!AA29</f>
        <v>No</v>
      </c>
      <c r="Z25" s="177" t="str">
        <f>'Data Matrix'!AB29</f>
        <v>Yes</v>
      </c>
      <c r="AA25" s="177" t="str">
        <f>'Data Matrix'!AC29</f>
        <v>No</v>
      </c>
      <c r="AB25" s="177" t="str">
        <f>'Data Matrix'!AD29</f>
        <v>No</v>
      </c>
      <c r="AC25" s="177" t="str">
        <f>'Data Matrix'!AE29</f>
        <v>Yes</v>
      </c>
      <c r="AD25" s="177" t="str">
        <f>'Data Matrix'!AF29</f>
        <v>Yes</v>
      </c>
      <c r="AE25" s="177" t="str">
        <f>'Data Matrix'!AG29</f>
        <v>Yes</v>
      </c>
      <c r="AF25" s="177" t="str">
        <f>'Data Matrix'!AH29</f>
        <v>No</v>
      </c>
      <c r="AG25" s="177" t="str">
        <f>'Data Matrix'!AI29</f>
        <v>Yes</v>
      </c>
      <c r="AH25" s="177" t="str">
        <f>'Data Matrix'!AJ29</f>
        <v>Yes</v>
      </c>
      <c r="AI25" s="177" t="str">
        <f>'Data Matrix'!AK29</f>
        <v>Yes</v>
      </c>
      <c r="AJ25" s="177" t="str">
        <f>'Data Matrix'!AL29</f>
        <v>Yes</v>
      </c>
      <c r="AK25" s="177" t="str">
        <f>'Data Matrix'!AM29</f>
        <v>Yes</v>
      </c>
      <c r="AL25" s="177" t="str">
        <f>'Data Matrix'!AN29</f>
        <v>Yes</v>
      </c>
      <c r="AM25" s="177" t="str">
        <f>'Data Matrix'!AO29</f>
        <v>Yes</v>
      </c>
      <c r="AN25" s="177" t="str">
        <f>'Data Matrix'!AP29</f>
        <v>Yes</v>
      </c>
      <c r="AO25" s="177" t="str">
        <f>'Data Matrix'!AQ29</f>
        <v>No*</v>
      </c>
      <c r="AP25" s="177" t="str">
        <f>'Data Matrix'!AR29</f>
        <v>Yes</v>
      </c>
      <c r="AQ25" s="177" t="str">
        <f>'Data Matrix'!AS29</f>
        <v>Yes</v>
      </c>
      <c r="AR25" s="177" t="str">
        <f>'Data Matrix'!AT29</f>
        <v>Yes</v>
      </c>
      <c r="AS25" s="177" t="str">
        <f>'Data Matrix'!AU29</f>
        <v>No</v>
      </c>
      <c r="AT25" s="177" t="str">
        <f>'Data Matrix'!AV29</f>
        <v>Yes*</v>
      </c>
      <c r="AU25" s="177" t="str">
        <f>'Data Matrix'!AW29</f>
        <v>Yes</v>
      </c>
      <c r="AV25" s="177" t="str">
        <f>'Data Matrix'!AX29</f>
        <v>Yes</v>
      </c>
      <c r="AW25" s="177" t="str">
        <f>'Data Matrix'!AY29</f>
        <v>Yes</v>
      </c>
      <c r="AX25" s="177" t="str">
        <f>'Data Matrix'!AZ29</f>
        <v>No</v>
      </c>
      <c r="AY25" s="177" t="str">
        <f>'Data Matrix'!BA29</f>
        <v>No</v>
      </c>
      <c r="AZ25" s="177" t="str">
        <f>'Data Matrix'!BB29</f>
        <v>Yes</v>
      </c>
      <c r="BA25" s="177" t="str">
        <f>'Data Matrix'!BC29</f>
        <v>No</v>
      </c>
      <c r="BB25" s="177" t="str">
        <f>'Data Matrix'!BD29</f>
        <v>Yes</v>
      </c>
      <c r="BC25" s="177" t="str">
        <f>'Data Matrix'!BE29</f>
        <v>No</v>
      </c>
      <c r="BD25" s="177" t="str">
        <f>'Data Matrix'!BF29</f>
        <v>Yes</v>
      </c>
      <c r="BE25" s="177" t="str">
        <f>'Data Matrix'!BG29</f>
        <v>Yes</v>
      </c>
      <c r="BF25" s="177" t="str">
        <f>'Data Matrix'!BH29</f>
        <v>Yes</v>
      </c>
    </row>
    <row r="26" spans="1:58" ht="14.4" x14ac:dyDescent="0.3">
      <c r="A26" s="373"/>
      <c r="B26" s="123" t="s">
        <v>885</v>
      </c>
      <c r="D26" s="177" t="str">
        <f>'Data Matrix'!F30</f>
        <v>Yes</v>
      </c>
      <c r="E26" s="177" t="str">
        <f>'Data Matrix'!G30</f>
        <v>Yes</v>
      </c>
      <c r="F26" s="177" t="str">
        <f>'Data Matrix'!H30</f>
        <v>Yes</v>
      </c>
      <c r="G26" s="177" t="str">
        <f>'Data Matrix'!I30</f>
        <v>Yes</v>
      </c>
      <c r="H26" s="177" t="str">
        <f>'Data Matrix'!J30</f>
        <v>Yes</v>
      </c>
      <c r="I26" s="177" t="str">
        <f>'Data Matrix'!K30</f>
        <v>Yes</v>
      </c>
      <c r="J26" s="177" t="str">
        <f>'Data Matrix'!L30</f>
        <v>Yes</v>
      </c>
      <c r="K26" s="177" t="str">
        <f>'Data Matrix'!M30</f>
        <v>Yes</v>
      </c>
      <c r="L26" s="177" t="str">
        <f>'Data Matrix'!N30</f>
        <v>Yes</v>
      </c>
      <c r="M26" s="177" t="str">
        <f>'Data Matrix'!O30</f>
        <v>Yes</v>
      </c>
      <c r="N26" s="177" t="str">
        <f>'Data Matrix'!P30</f>
        <v>Yes</v>
      </c>
      <c r="O26" s="177" t="str">
        <f>'Data Matrix'!Q30</f>
        <v>Yes</v>
      </c>
      <c r="P26" s="177" t="str">
        <f>'Data Matrix'!R30</f>
        <v>Yes</v>
      </c>
      <c r="Q26" s="177" t="str">
        <f>'Data Matrix'!S30</f>
        <v>Yes</v>
      </c>
      <c r="R26" s="177" t="str">
        <f>'Data Matrix'!T30</f>
        <v>No</v>
      </c>
      <c r="S26" s="177" t="str">
        <f>'Data Matrix'!U30</f>
        <v>Yes</v>
      </c>
      <c r="T26" s="177" t="str">
        <f>'Data Matrix'!V30</f>
        <v>Yes</v>
      </c>
      <c r="U26" s="177" t="str">
        <f>'Data Matrix'!W30</f>
        <v>Yes</v>
      </c>
      <c r="V26" s="177" t="str">
        <f>'Data Matrix'!X30</f>
        <v>Yes</v>
      </c>
      <c r="W26" s="177" t="str">
        <f>'Data Matrix'!Y30</f>
        <v>Yes</v>
      </c>
      <c r="X26" s="177" t="str">
        <f>'Data Matrix'!Z30</f>
        <v>Yes</v>
      </c>
      <c r="Y26" s="177" t="str">
        <f>'Data Matrix'!AA30</f>
        <v>Yes</v>
      </c>
      <c r="Z26" s="177" t="str">
        <f>'Data Matrix'!AB30</f>
        <v>Yes</v>
      </c>
      <c r="AA26" s="177" t="str">
        <f>'Data Matrix'!AC30</f>
        <v>Yes</v>
      </c>
      <c r="AB26" s="177" t="str">
        <f>'Data Matrix'!AD30</f>
        <v>Yes</v>
      </c>
      <c r="AC26" s="177" t="str">
        <f>'Data Matrix'!AE30</f>
        <v>Yes</v>
      </c>
      <c r="AD26" s="177" t="str">
        <f>'Data Matrix'!AF30</f>
        <v>Yes</v>
      </c>
      <c r="AE26" s="177" t="str">
        <f>'Data Matrix'!AG30</f>
        <v>Yes</v>
      </c>
      <c r="AF26" s="177" t="str">
        <f>'Data Matrix'!AH30</f>
        <v>Yes*</v>
      </c>
      <c r="AG26" s="177" t="str">
        <f>'Data Matrix'!AI30</f>
        <v>Yes</v>
      </c>
      <c r="AH26" s="177" t="str">
        <f>'Data Matrix'!AJ30</f>
        <v>Yes</v>
      </c>
      <c r="AI26" s="177" t="str">
        <f>'Data Matrix'!AK30</f>
        <v>Yes</v>
      </c>
      <c r="AJ26" s="177" t="str">
        <f>'Data Matrix'!AL30</f>
        <v>Yes</v>
      </c>
      <c r="AK26" s="177" t="str">
        <f>'Data Matrix'!AM30</f>
        <v>Yes</v>
      </c>
      <c r="AL26" s="177" t="str">
        <f>'Data Matrix'!AN30</f>
        <v>Yes</v>
      </c>
      <c r="AM26" s="177" t="str">
        <f>'Data Matrix'!AO30</f>
        <v>Yes</v>
      </c>
      <c r="AN26" s="177" t="str">
        <f>'Data Matrix'!AP30</f>
        <v>Yes</v>
      </c>
      <c r="AO26" s="177" t="str">
        <f>'Data Matrix'!AQ30</f>
        <v>Yes</v>
      </c>
      <c r="AP26" s="177" t="str">
        <f>'Data Matrix'!AR30</f>
        <v>Yes</v>
      </c>
      <c r="AQ26" s="177" t="str">
        <f>'Data Matrix'!AS30</f>
        <v>Yes</v>
      </c>
      <c r="AR26" s="177" t="str">
        <f>'Data Matrix'!AT30</f>
        <v>Yes</v>
      </c>
      <c r="AS26" s="177" t="str">
        <f>'Data Matrix'!AU30</f>
        <v>Yes</v>
      </c>
      <c r="AT26" s="177" t="str">
        <f>'Data Matrix'!AV30</f>
        <v>Yes</v>
      </c>
      <c r="AU26" s="177" t="str">
        <f>'Data Matrix'!AW30</f>
        <v>Yes</v>
      </c>
      <c r="AV26" s="177" t="str">
        <f>'Data Matrix'!AX30</f>
        <v>Yes</v>
      </c>
      <c r="AW26" s="177" t="str">
        <f>'Data Matrix'!AY30</f>
        <v>Yes</v>
      </c>
      <c r="AX26" s="177" t="str">
        <f>'Data Matrix'!AZ30</f>
        <v>Yes</v>
      </c>
      <c r="AY26" s="177" t="str">
        <f>'Data Matrix'!BA30</f>
        <v>Yes</v>
      </c>
      <c r="AZ26" s="177" t="str">
        <f>'Data Matrix'!BB30</f>
        <v>Yes</v>
      </c>
      <c r="BA26" s="177" t="str">
        <f>'Data Matrix'!BC30</f>
        <v>Yes</v>
      </c>
      <c r="BB26" s="177" t="str">
        <f>'Data Matrix'!BD30</f>
        <v>Yes</v>
      </c>
      <c r="BC26" s="177" t="str">
        <f>'Data Matrix'!BE30</f>
        <v>Yes</v>
      </c>
      <c r="BD26" s="177" t="str">
        <f>'Data Matrix'!BF30</f>
        <v>Yes</v>
      </c>
      <c r="BE26" s="177" t="str">
        <f>'Data Matrix'!BG30</f>
        <v>Yes</v>
      </c>
      <c r="BF26" s="177" t="str">
        <f>'Data Matrix'!BH30</f>
        <v>Yes</v>
      </c>
    </row>
    <row r="27" spans="1:58" ht="14.4" x14ac:dyDescent="0.3">
      <c r="A27" s="373"/>
      <c r="B27" s="123" t="s">
        <v>886</v>
      </c>
      <c r="D27" s="177" t="str">
        <f>'Data Matrix'!F31</f>
        <v>Yes</v>
      </c>
      <c r="E27" s="177" t="str">
        <f>'Data Matrix'!G31</f>
        <v>Yes</v>
      </c>
      <c r="F27" s="177" t="str">
        <f>'Data Matrix'!H31</f>
        <v>Yes</v>
      </c>
      <c r="G27" s="177" t="str">
        <f>'Data Matrix'!I31</f>
        <v>Yes</v>
      </c>
      <c r="H27" s="177" t="str">
        <f>'Data Matrix'!J31</f>
        <v>Yes</v>
      </c>
      <c r="I27" s="177" t="str">
        <f>'Data Matrix'!K31</f>
        <v>Yes</v>
      </c>
      <c r="J27" s="177" t="str">
        <f>'Data Matrix'!L31</f>
        <v>Yes</v>
      </c>
      <c r="K27" s="177" t="str">
        <f>'Data Matrix'!M31</f>
        <v>Yes</v>
      </c>
      <c r="L27" s="177" t="str">
        <f>'Data Matrix'!N31</f>
        <v>Yes</v>
      </c>
      <c r="M27" s="177" t="str">
        <f>'Data Matrix'!O31</f>
        <v>Yes</v>
      </c>
      <c r="N27" s="177" t="str">
        <f>'Data Matrix'!P31</f>
        <v>Yes</v>
      </c>
      <c r="O27" s="177" t="str">
        <f>'Data Matrix'!Q31</f>
        <v>Yes</v>
      </c>
      <c r="P27" s="177" t="str">
        <f>'Data Matrix'!R31</f>
        <v>Yes</v>
      </c>
      <c r="Q27" s="177" t="str">
        <f>'Data Matrix'!S31</f>
        <v>Yes</v>
      </c>
      <c r="R27" s="177" t="str">
        <f>'Data Matrix'!T31</f>
        <v>No</v>
      </c>
      <c r="S27" s="177" t="str">
        <f>'Data Matrix'!U31</f>
        <v>Yes</v>
      </c>
      <c r="T27" s="177" t="str">
        <f>'Data Matrix'!V31</f>
        <v>Yes</v>
      </c>
      <c r="U27" s="177" t="str">
        <f>'Data Matrix'!W31</f>
        <v>Yes</v>
      </c>
      <c r="V27" s="177" t="str">
        <f>'Data Matrix'!X31</f>
        <v>Yes</v>
      </c>
      <c r="W27" s="177" t="str">
        <f>'Data Matrix'!Y31</f>
        <v>Yes</v>
      </c>
      <c r="X27" s="177" t="str">
        <f>'Data Matrix'!Z31</f>
        <v>Yes</v>
      </c>
      <c r="Y27" s="177" t="str">
        <f>'Data Matrix'!AA31</f>
        <v>Yes</v>
      </c>
      <c r="Z27" s="177" t="str">
        <f>'Data Matrix'!AB31</f>
        <v>Yes</v>
      </c>
      <c r="AA27" s="177" t="str">
        <f>'Data Matrix'!AC31</f>
        <v>Yes</v>
      </c>
      <c r="AB27" s="177" t="str">
        <f>'Data Matrix'!AD31</f>
        <v>Yes</v>
      </c>
      <c r="AC27" s="177" t="str">
        <f>'Data Matrix'!AE31</f>
        <v>Yes</v>
      </c>
      <c r="AD27" s="177" t="str">
        <f>'Data Matrix'!AF31</f>
        <v>Yes</v>
      </c>
      <c r="AE27" s="177" t="str">
        <f>'Data Matrix'!AG31</f>
        <v>Yes</v>
      </c>
      <c r="AF27" s="177" t="str">
        <f>'Data Matrix'!AH31</f>
        <v>Yes*</v>
      </c>
      <c r="AG27" s="177" t="str">
        <f>'Data Matrix'!AI31</f>
        <v>Yes</v>
      </c>
      <c r="AH27" s="177" t="str">
        <f>'Data Matrix'!AJ31</f>
        <v>Yes</v>
      </c>
      <c r="AI27" s="177" t="str">
        <f>'Data Matrix'!AK31</f>
        <v>Yes</v>
      </c>
      <c r="AJ27" s="177" t="str">
        <f>'Data Matrix'!AL31</f>
        <v>Yes</v>
      </c>
      <c r="AK27" s="177" t="str">
        <f>'Data Matrix'!AM31</f>
        <v>Yes</v>
      </c>
      <c r="AL27" s="177" t="str">
        <f>'Data Matrix'!AN31</f>
        <v>Yes</v>
      </c>
      <c r="AM27" s="177" t="str">
        <f>'Data Matrix'!AO31</f>
        <v>Yes</v>
      </c>
      <c r="AN27" s="177" t="str">
        <f>'Data Matrix'!AP31</f>
        <v>Yes</v>
      </c>
      <c r="AO27" s="177" t="str">
        <f>'Data Matrix'!AQ31</f>
        <v>Yes</v>
      </c>
      <c r="AP27" s="177" t="str">
        <f>'Data Matrix'!AR31</f>
        <v>Yes</v>
      </c>
      <c r="AQ27" s="177" t="str">
        <f>'Data Matrix'!AS31</f>
        <v>Yes</v>
      </c>
      <c r="AR27" s="177" t="str">
        <f>'Data Matrix'!AT31</f>
        <v>Yes</v>
      </c>
      <c r="AS27" s="177" t="str">
        <f>'Data Matrix'!AU31</f>
        <v>Yes</v>
      </c>
      <c r="AT27" s="177" t="str">
        <f>'Data Matrix'!AV31</f>
        <v>Yes</v>
      </c>
      <c r="AU27" s="177" t="str">
        <f>'Data Matrix'!AW31</f>
        <v>Yes</v>
      </c>
      <c r="AV27" s="177" t="str">
        <f>'Data Matrix'!AX31</f>
        <v>Yes</v>
      </c>
      <c r="AW27" s="177" t="str">
        <f>'Data Matrix'!AY31</f>
        <v>Yes</v>
      </c>
      <c r="AX27" s="177" t="str">
        <f>'Data Matrix'!AZ31</f>
        <v>Yes</v>
      </c>
      <c r="AY27" s="177" t="str">
        <f>'Data Matrix'!BA31</f>
        <v>Yes</v>
      </c>
      <c r="AZ27" s="177" t="str">
        <f>'Data Matrix'!BB31</f>
        <v>Yes</v>
      </c>
      <c r="BA27" s="177" t="str">
        <f>'Data Matrix'!BC31</f>
        <v>Yes</v>
      </c>
      <c r="BB27" s="177" t="str">
        <f>'Data Matrix'!BD31</f>
        <v>Yes</v>
      </c>
      <c r="BC27" s="177" t="str">
        <f>'Data Matrix'!BE31</f>
        <v>Yes</v>
      </c>
      <c r="BD27" s="177" t="str">
        <f>'Data Matrix'!BF31</f>
        <v>Yes</v>
      </c>
      <c r="BE27" s="177" t="str">
        <f>'Data Matrix'!BG31</f>
        <v>Yes</v>
      </c>
      <c r="BF27" s="177" t="str">
        <f>'Data Matrix'!BH31</f>
        <v>Yes</v>
      </c>
    </row>
    <row r="28" spans="1:58" ht="15.75" customHeight="1" thickBot="1" x14ac:dyDescent="0.35">
      <c r="A28" s="373"/>
      <c r="B28" s="52" t="s">
        <v>667</v>
      </c>
      <c r="D28" s="167"/>
      <c r="E28" s="167"/>
      <c r="F28" s="167"/>
      <c r="G28" s="167"/>
      <c r="H28" s="167"/>
      <c r="I28" s="167"/>
      <c r="J28" s="167"/>
      <c r="K28" s="168"/>
      <c r="L28" s="168"/>
      <c r="M28" s="167"/>
      <c r="N28" s="167"/>
      <c r="O28" s="167"/>
      <c r="P28" s="167"/>
      <c r="Q28" s="168"/>
      <c r="R28" s="168"/>
      <c r="S28" s="168"/>
      <c r="T28" s="168"/>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8"/>
      <c r="AW28" s="168"/>
      <c r="AX28" s="167"/>
      <c r="AY28" s="167"/>
      <c r="AZ28" s="167"/>
      <c r="BA28" s="167"/>
      <c r="BB28" s="167"/>
      <c r="BC28" s="167"/>
      <c r="BD28" s="167"/>
      <c r="BE28" s="167"/>
      <c r="BF28" s="167"/>
    </row>
    <row r="29" spans="1:58" ht="18.75" customHeight="1" thickTop="1" x14ac:dyDescent="0.3">
      <c r="A29" s="373" t="s">
        <v>671</v>
      </c>
      <c r="B29" s="145" t="s">
        <v>887</v>
      </c>
      <c r="D29" s="167"/>
      <c r="E29" s="167"/>
      <c r="F29" s="167"/>
      <c r="G29" s="167"/>
      <c r="H29" s="167"/>
      <c r="I29" s="167"/>
      <c r="J29" s="167"/>
      <c r="K29" s="374"/>
      <c r="L29" s="374"/>
      <c r="M29" s="167"/>
      <c r="N29" s="167"/>
      <c r="O29" s="167"/>
      <c r="P29" s="167"/>
      <c r="Q29" s="374"/>
      <c r="R29" s="374"/>
      <c r="S29" s="374"/>
      <c r="T29" s="374"/>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374"/>
      <c r="AW29" s="374"/>
      <c r="AX29" s="167"/>
      <c r="AY29" s="167"/>
      <c r="AZ29" s="167"/>
      <c r="BA29" s="374"/>
      <c r="BB29" s="167"/>
      <c r="BC29" s="167"/>
      <c r="BD29" s="167"/>
      <c r="BE29" s="167"/>
      <c r="BF29" s="167"/>
    </row>
    <row r="30" spans="1:58" ht="14.4" x14ac:dyDescent="0.3">
      <c r="A30" s="373"/>
      <c r="B30" s="146" t="s">
        <v>888</v>
      </c>
      <c r="D30" s="167"/>
      <c r="E30" s="167"/>
      <c r="F30" s="167"/>
      <c r="G30" s="167"/>
      <c r="H30" s="167"/>
      <c r="I30" s="167"/>
      <c r="J30" s="167"/>
      <c r="K30" s="375"/>
      <c r="L30" s="375"/>
      <c r="M30" s="167"/>
      <c r="N30" s="167"/>
      <c r="O30" s="167"/>
      <c r="P30" s="167"/>
      <c r="Q30" s="375"/>
      <c r="R30" s="375"/>
      <c r="S30" s="375"/>
      <c r="T30" s="375"/>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375"/>
      <c r="AW30" s="375"/>
      <c r="AX30" s="167"/>
      <c r="AY30" s="167"/>
      <c r="AZ30" s="167"/>
      <c r="BA30" s="375"/>
      <c r="BB30" s="167"/>
      <c r="BC30" s="167"/>
      <c r="BD30" s="167"/>
      <c r="BE30" s="167"/>
      <c r="BF30" s="167"/>
    </row>
    <row r="31" spans="1:58" ht="14.4" x14ac:dyDescent="0.3">
      <c r="A31" s="373"/>
      <c r="B31" s="123" t="s">
        <v>870</v>
      </c>
      <c r="D31" s="177" t="s">
        <v>64</v>
      </c>
      <c r="E31" s="177" t="s">
        <v>64</v>
      </c>
      <c r="F31" s="177" t="s">
        <v>64</v>
      </c>
      <c r="G31" s="177" t="s">
        <v>64</v>
      </c>
      <c r="H31" s="159" t="s">
        <v>64</v>
      </c>
      <c r="I31" s="160" t="s">
        <v>64</v>
      </c>
      <c r="J31" s="177" t="s">
        <v>64</v>
      </c>
      <c r="K31" s="159" t="s">
        <v>64</v>
      </c>
      <c r="L31" s="160" t="s">
        <v>65</v>
      </c>
      <c r="M31" s="177" t="s">
        <v>64</v>
      </c>
      <c r="N31" s="159" t="s">
        <v>64</v>
      </c>
      <c r="O31" s="161" t="s">
        <v>64</v>
      </c>
      <c r="P31" s="161" t="s">
        <v>64</v>
      </c>
      <c r="Q31" s="159" t="s">
        <v>64</v>
      </c>
      <c r="R31" s="160" t="s">
        <v>64</v>
      </c>
      <c r="S31" s="159" t="s">
        <v>64</v>
      </c>
      <c r="T31" s="160" t="s">
        <v>64</v>
      </c>
      <c r="U31" s="177" t="s">
        <v>64</v>
      </c>
      <c r="V31" s="177" t="s">
        <v>64</v>
      </c>
      <c r="W31" s="177" t="s">
        <v>64</v>
      </c>
      <c r="X31" s="177" t="s">
        <v>64</v>
      </c>
      <c r="Y31" s="177" t="s">
        <v>64</v>
      </c>
      <c r="Z31" s="177" t="s">
        <v>64</v>
      </c>
      <c r="AA31" s="177" t="s">
        <v>64</v>
      </c>
      <c r="AB31" s="177" t="s">
        <v>64</v>
      </c>
      <c r="AC31" s="177" t="s">
        <v>64</v>
      </c>
      <c r="AD31" s="177" t="s">
        <v>64</v>
      </c>
      <c r="AE31" s="177" t="s">
        <v>64</v>
      </c>
      <c r="AF31" s="177" t="s">
        <v>64</v>
      </c>
      <c r="AG31" s="177" t="s">
        <v>64</v>
      </c>
      <c r="AH31" s="177" t="s">
        <v>64</v>
      </c>
      <c r="AI31" s="177" t="s">
        <v>64</v>
      </c>
      <c r="AJ31" s="177" t="s">
        <v>64</v>
      </c>
      <c r="AK31" s="177" t="s">
        <v>64</v>
      </c>
      <c r="AL31" s="177" t="s">
        <v>64</v>
      </c>
      <c r="AM31" s="177" t="s">
        <v>64</v>
      </c>
      <c r="AN31" s="159" t="s">
        <v>64</v>
      </c>
      <c r="AO31" s="159" t="s">
        <v>64</v>
      </c>
      <c r="AP31" s="159" t="s">
        <v>64</v>
      </c>
      <c r="AQ31" s="177" t="s">
        <v>65</v>
      </c>
      <c r="AR31" s="177" t="s">
        <v>64</v>
      </c>
      <c r="AS31" s="177" t="s">
        <v>64</v>
      </c>
      <c r="AT31" s="177" t="s">
        <v>64</v>
      </c>
      <c r="AU31" s="177" t="s">
        <v>64</v>
      </c>
      <c r="AV31" s="159" t="s">
        <v>64</v>
      </c>
      <c r="AW31" s="160" t="s">
        <v>64</v>
      </c>
      <c r="AX31" s="177" t="s">
        <v>64</v>
      </c>
      <c r="AY31" s="177" t="s">
        <v>64</v>
      </c>
      <c r="AZ31" s="177" t="s">
        <v>64</v>
      </c>
      <c r="BA31" s="159" t="s">
        <v>64</v>
      </c>
      <c r="BB31" s="177" t="s">
        <v>64</v>
      </c>
      <c r="BC31" s="177" t="s">
        <v>64</v>
      </c>
      <c r="BD31" s="177" t="s">
        <v>64</v>
      </c>
      <c r="BE31" s="177" t="s">
        <v>64</v>
      </c>
      <c r="BF31" s="177" t="s">
        <v>64</v>
      </c>
    </row>
    <row r="32" spans="1:58" ht="14.4" x14ac:dyDescent="0.3">
      <c r="A32" s="373"/>
      <c r="B32" s="123" t="s">
        <v>889</v>
      </c>
      <c r="D32" s="177" t="s">
        <v>64</v>
      </c>
      <c r="E32" s="177" t="s">
        <v>64</v>
      </c>
      <c r="F32" s="177" t="s">
        <v>64</v>
      </c>
      <c r="G32" s="177" t="s">
        <v>64</v>
      </c>
      <c r="H32" s="159" t="s">
        <v>64</v>
      </c>
      <c r="I32" s="160" t="s">
        <v>64</v>
      </c>
      <c r="J32" s="177" t="s">
        <v>64</v>
      </c>
      <c r="K32" s="159" t="s">
        <v>64</v>
      </c>
      <c r="L32" s="160" t="s">
        <v>65</v>
      </c>
      <c r="M32" s="177" t="s">
        <v>64</v>
      </c>
      <c r="N32" s="159" t="s">
        <v>64</v>
      </c>
      <c r="O32" s="161" t="s">
        <v>64</v>
      </c>
      <c r="P32" s="161" t="s">
        <v>64</v>
      </c>
      <c r="Q32" s="159" t="s">
        <v>64</v>
      </c>
      <c r="R32" s="160" t="s">
        <v>64</v>
      </c>
      <c r="S32" s="159" t="s">
        <v>64</v>
      </c>
      <c r="T32" s="160" t="s">
        <v>64</v>
      </c>
      <c r="U32" s="177" t="s">
        <v>64</v>
      </c>
      <c r="V32" s="177" t="s">
        <v>64</v>
      </c>
      <c r="W32" s="177" t="s">
        <v>64</v>
      </c>
      <c r="X32" s="177" t="s">
        <v>64</v>
      </c>
      <c r="Y32" s="177" t="s">
        <v>64</v>
      </c>
      <c r="Z32" s="177" t="s">
        <v>64</v>
      </c>
      <c r="AA32" s="177" t="s">
        <v>64</v>
      </c>
      <c r="AB32" s="177" t="s">
        <v>64</v>
      </c>
      <c r="AC32" s="177" t="s">
        <v>64</v>
      </c>
      <c r="AD32" s="177" t="s">
        <v>64</v>
      </c>
      <c r="AE32" s="177" t="s">
        <v>64</v>
      </c>
      <c r="AF32" s="177" t="s">
        <v>64</v>
      </c>
      <c r="AG32" s="177" t="s">
        <v>64</v>
      </c>
      <c r="AH32" s="177" t="s">
        <v>64</v>
      </c>
      <c r="AI32" s="177" t="s">
        <v>64</v>
      </c>
      <c r="AJ32" s="177" t="s">
        <v>64</v>
      </c>
      <c r="AK32" s="177" t="s">
        <v>64</v>
      </c>
      <c r="AL32" s="177" t="s">
        <v>64</v>
      </c>
      <c r="AM32" s="177" t="s">
        <v>64</v>
      </c>
      <c r="AN32" s="159" t="s">
        <v>64</v>
      </c>
      <c r="AO32" s="159" t="s">
        <v>64</v>
      </c>
      <c r="AP32" s="159" t="s">
        <v>64</v>
      </c>
      <c r="AQ32" s="177" t="s">
        <v>64</v>
      </c>
      <c r="AR32" s="177" t="s">
        <v>64</v>
      </c>
      <c r="AS32" s="177" t="s">
        <v>64</v>
      </c>
      <c r="AT32" s="177" t="s">
        <v>64</v>
      </c>
      <c r="AU32" s="177" t="s">
        <v>64</v>
      </c>
      <c r="AV32" s="159" t="s">
        <v>64</v>
      </c>
      <c r="AW32" s="160" t="s">
        <v>64</v>
      </c>
      <c r="AX32" s="177" t="s">
        <v>110</v>
      </c>
      <c r="AY32" s="177" t="s">
        <v>64</v>
      </c>
      <c r="AZ32" s="177" t="s">
        <v>64</v>
      </c>
      <c r="BA32" s="159" t="s">
        <v>64</v>
      </c>
      <c r="BB32" s="177" t="s">
        <v>64</v>
      </c>
      <c r="BC32" s="177" t="s">
        <v>64</v>
      </c>
      <c r="BD32" s="177" t="s">
        <v>64</v>
      </c>
      <c r="BE32" s="177" t="s">
        <v>64</v>
      </c>
      <c r="BF32" s="177" t="s">
        <v>64</v>
      </c>
    </row>
    <row r="33" spans="1:58" ht="14.4" x14ac:dyDescent="0.3">
      <c r="A33" s="373"/>
      <c r="B33" s="123" t="s">
        <v>872</v>
      </c>
      <c r="D33" s="177" t="s">
        <v>64</v>
      </c>
      <c r="E33" s="177" t="s">
        <v>64</v>
      </c>
      <c r="F33" s="177" t="s">
        <v>64</v>
      </c>
      <c r="G33" s="177" t="s">
        <v>64</v>
      </c>
      <c r="H33" s="159" t="s">
        <v>64</v>
      </c>
      <c r="I33" s="160" t="s">
        <v>65</v>
      </c>
      <c r="J33" s="177" t="s">
        <v>64</v>
      </c>
      <c r="K33" s="159" t="s">
        <v>64</v>
      </c>
      <c r="L33" s="160" t="s">
        <v>65</v>
      </c>
      <c r="M33" s="177" t="s">
        <v>64</v>
      </c>
      <c r="N33" s="159" t="s">
        <v>64</v>
      </c>
      <c r="O33" s="161" t="s">
        <v>64</v>
      </c>
      <c r="P33" s="161" t="s">
        <v>64</v>
      </c>
      <c r="Q33" s="159" t="s">
        <v>64</v>
      </c>
      <c r="R33" s="160" t="s">
        <v>64</v>
      </c>
      <c r="S33" s="159" t="s">
        <v>64</v>
      </c>
      <c r="T33" s="160" t="s">
        <v>65</v>
      </c>
      <c r="U33" s="177" t="s">
        <v>64</v>
      </c>
      <c r="V33" s="177" t="s">
        <v>64</v>
      </c>
      <c r="W33" s="177" t="s">
        <v>64</v>
      </c>
      <c r="X33" s="177" t="s">
        <v>64</v>
      </c>
      <c r="Y33" s="177" t="s">
        <v>64</v>
      </c>
      <c r="Z33" s="177" t="s">
        <v>64</v>
      </c>
      <c r="AA33" s="177" t="s">
        <v>64</v>
      </c>
      <c r="AB33" s="177" t="s">
        <v>64</v>
      </c>
      <c r="AC33" s="177" t="s">
        <v>64</v>
      </c>
      <c r="AD33" s="177" t="s">
        <v>64</v>
      </c>
      <c r="AE33" s="177" t="s">
        <v>64</v>
      </c>
      <c r="AF33" s="177" t="s">
        <v>64</v>
      </c>
      <c r="AG33" s="177" t="s">
        <v>64</v>
      </c>
      <c r="AH33" s="177" t="s">
        <v>64</v>
      </c>
      <c r="AI33" s="177" t="s">
        <v>64</v>
      </c>
      <c r="AJ33" s="177" t="s">
        <v>64</v>
      </c>
      <c r="AK33" s="177" t="s">
        <v>64</v>
      </c>
      <c r="AL33" s="177" t="s">
        <v>64</v>
      </c>
      <c r="AM33" s="177" t="s">
        <v>64</v>
      </c>
      <c r="AN33" s="159" t="s">
        <v>64</v>
      </c>
      <c r="AO33" s="159" t="s">
        <v>64</v>
      </c>
      <c r="AP33" s="159" t="s">
        <v>64</v>
      </c>
      <c r="AQ33" s="177" t="s">
        <v>64</v>
      </c>
      <c r="AR33" s="177" t="s">
        <v>64</v>
      </c>
      <c r="AS33" s="177" t="s">
        <v>64</v>
      </c>
      <c r="AT33" s="177" t="s">
        <v>64</v>
      </c>
      <c r="AU33" s="177" t="s">
        <v>64</v>
      </c>
      <c r="AV33" s="159" t="s">
        <v>64</v>
      </c>
      <c r="AW33" s="160" t="s">
        <v>65</v>
      </c>
      <c r="AX33" s="177" t="s">
        <v>64</v>
      </c>
      <c r="AY33" s="177" t="s">
        <v>64</v>
      </c>
      <c r="AZ33" s="177" t="s">
        <v>64</v>
      </c>
      <c r="BA33" s="159" t="s">
        <v>64</v>
      </c>
      <c r="BB33" s="177" t="s">
        <v>64</v>
      </c>
      <c r="BC33" s="177" t="s">
        <v>64</v>
      </c>
      <c r="BD33" s="177" t="s">
        <v>64</v>
      </c>
      <c r="BE33" s="177" t="s">
        <v>64</v>
      </c>
      <c r="BF33" s="177" t="s">
        <v>64</v>
      </c>
    </row>
    <row r="34" spans="1:58" ht="14.4" x14ac:dyDescent="0.3">
      <c r="A34" s="373"/>
      <c r="B34" s="123" t="s">
        <v>16</v>
      </c>
      <c r="D34" s="177" t="s">
        <v>64</v>
      </c>
      <c r="E34" s="177" t="s">
        <v>64</v>
      </c>
      <c r="F34" s="177" t="s">
        <v>64</v>
      </c>
      <c r="G34" s="177" t="s">
        <v>64</v>
      </c>
      <c r="H34" s="159" t="s">
        <v>64</v>
      </c>
      <c r="I34" s="160" t="s">
        <v>64</v>
      </c>
      <c r="J34" s="177" t="s">
        <v>64</v>
      </c>
      <c r="K34" s="159" t="s">
        <v>64</v>
      </c>
      <c r="L34" s="160" t="s">
        <v>65</v>
      </c>
      <c r="M34" s="177" t="s">
        <v>64</v>
      </c>
      <c r="N34" s="159" t="s">
        <v>64</v>
      </c>
      <c r="O34" s="161" t="s">
        <v>64</v>
      </c>
      <c r="P34" s="161" t="s">
        <v>64</v>
      </c>
      <c r="Q34" s="159" t="s">
        <v>64</v>
      </c>
      <c r="R34" s="160" t="s">
        <v>64</v>
      </c>
      <c r="S34" s="159" t="s">
        <v>64</v>
      </c>
      <c r="T34" s="160" t="s">
        <v>64</v>
      </c>
      <c r="U34" s="177" t="s">
        <v>64</v>
      </c>
      <c r="V34" s="177" t="s">
        <v>64</v>
      </c>
      <c r="W34" s="177" t="s">
        <v>64</v>
      </c>
      <c r="X34" s="177" t="s">
        <v>64</v>
      </c>
      <c r="Y34" s="177" t="s">
        <v>64</v>
      </c>
      <c r="Z34" s="177" t="s">
        <v>64</v>
      </c>
      <c r="AA34" s="177" t="s">
        <v>64</v>
      </c>
      <c r="AB34" s="177" t="s">
        <v>64</v>
      </c>
      <c r="AC34" s="177" t="s">
        <v>64</v>
      </c>
      <c r="AD34" s="177" t="s">
        <v>64</v>
      </c>
      <c r="AE34" s="177" t="s">
        <v>64</v>
      </c>
      <c r="AF34" s="177" t="s">
        <v>64</v>
      </c>
      <c r="AG34" s="177" t="s">
        <v>64</v>
      </c>
      <c r="AH34" s="177" t="s">
        <v>64</v>
      </c>
      <c r="AI34" s="177" t="s">
        <v>64</v>
      </c>
      <c r="AJ34" s="177" t="s">
        <v>64</v>
      </c>
      <c r="AK34" s="177" t="s">
        <v>64</v>
      </c>
      <c r="AL34" s="177" t="s">
        <v>64</v>
      </c>
      <c r="AM34" s="177" t="s">
        <v>64</v>
      </c>
      <c r="AN34" s="159" t="s">
        <v>64</v>
      </c>
      <c r="AO34" s="159" t="s">
        <v>64</v>
      </c>
      <c r="AP34" s="159" t="s">
        <v>64</v>
      </c>
      <c r="AQ34" s="177" t="s">
        <v>64</v>
      </c>
      <c r="AR34" s="177" t="s">
        <v>64</v>
      </c>
      <c r="AS34" s="177" t="s">
        <v>64</v>
      </c>
      <c r="AT34" s="177" t="s">
        <v>64</v>
      </c>
      <c r="AU34" s="177" t="s">
        <v>64</v>
      </c>
      <c r="AV34" s="159" t="s">
        <v>64</v>
      </c>
      <c r="AW34" s="160" t="s">
        <v>64</v>
      </c>
      <c r="AX34" s="177" t="s">
        <v>64</v>
      </c>
      <c r="AY34" s="177" t="s">
        <v>64</v>
      </c>
      <c r="AZ34" s="177" t="s">
        <v>64</v>
      </c>
      <c r="BA34" s="159" t="s">
        <v>64</v>
      </c>
      <c r="BB34" s="177" t="s">
        <v>64</v>
      </c>
      <c r="BC34" s="177" t="s">
        <v>64</v>
      </c>
      <c r="BD34" s="177" t="s">
        <v>64</v>
      </c>
      <c r="BE34" s="177" t="s">
        <v>64</v>
      </c>
      <c r="BF34" s="177" t="s">
        <v>64</v>
      </c>
    </row>
    <row r="35" spans="1:58" ht="14.4" x14ac:dyDescent="0.3">
      <c r="A35" s="373"/>
      <c r="B35" s="123" t="s">
        <v>890</v>
      </c>
      <c r="D35" s="177" t="s">
        <v>64</v>
      </c>
      <c r="E35" s="177" t="s">
        <v>65</v>
      </c>
      <c r="F35" s="177" t="s">
        <v>65</v>
      </c>
      <c r="G35" s="177" t="s">
        <v>64</v>
      </c>
      <c r="H35" s="159" t="s">
        <v>64</v>
      </c>
      <c r="I35" s="160" t="s">
        <v>64</v>
      </c>
      <c r="J35" s="177" t="s">
        <v>64</v>
      </c>
      <c r="K35" s="159" t="s">
        <v>64</v>
      </c>
      <c r="L35" s="160" t="s">
        <v>65</v>
      </c>
      <c r="M35" s="206" t="s">
        <v>670</v>
      </c>
      <c r="N35" s="159" t="s">
        <v>64</v>
      </c>
      <c r="O35" s="161" t="s">
        <v>64</v>
      </c>
      <c r="P35" s="161" t="s">
        <v>64</v>
      </c>
      <c r="Q35" s="159" t="s">
        <v>64</v>
      </c>
      <c r="R35" s="160" t="s">
        <v>65</v>
      </c>
      <c r="S35" s="166" t="s">
        <v>669</v>
      </c>
      <c r="T35" s="160" t="s">
        <v>64</v>
      </c>
      <c r="U35" s="177" t="s">
        <v>64</v>
      </c>
      <c r="V35" s="177" t="s">
        <v>64</v>
      </c>
      <c r="W35" s="177" t="s">
        <v>64</v>
      </c>
      <c r="X35" s="177" t="s">
        <v>65</v>
      </c>
      <c r="Y35" s="177" t="s">
        <v>64</v>
      </c>
      <c r="Z35" s="177" t="s">
        <v>65</v>
      </c>
      <c r="AA35" s="177" t="s">
        <v>65</v>
      </c>
      <c r="AB35" s="177" t="s">
        <v>65</v>
      </c>
      <c r="AC35" s="177" t="s">
        <v>64</v>
      </c>
      <c r="AD35" s="177" t="s">
        <v>64</v>
      </c>
      <c r="AE35" s="177" t="s">
        <v>64</v>
      </c>
      <c r="AF35" s="177" t="s">
        <v>64</v>
      </c>
      <c r="AG35" s="177" t="s">
        <v>64</v>
      </c>
      <c r="AH35" s="177" t="s">
        <v>64</v>
      </c>
      <c r="AI35" s="177" t="s">
        <v>65</v>
      </c>
      <c r="AJ35" s="177" t="s">
        <v>65</v>
      </c>
      <c r="AK35" s="177" t="s">
        <v>64</v>
      </c>
      <c r="AL35" s="177" t="s">
        <v>65</v>
      </c>
      <c r="AM35" s="177" t="s">
        <v>65</v>
      </c>
      <c r="AN35" s="159" t="s">
        <v>64</v>
      </c>
      <c r="AO35" s="159" t="s">
        <v>65</v>
      </c>
      <c r="AP35" s="159" t="s">
        <v>64</v>
      </c>
      <c r="AQ35" s="177" t="s">
        <v>64</v>
      </c>
      <c r="AR35" s="177" t="s">
        <v>65</v>
      </c>
      <c r="AS35" s="177" t="s">
        <v>65</v>
      </c>
      <c r="AT35" s="177" t="s">
        <v>65</v>
      </c>
      <c r="AU35" s="177" t="s">
        <v>65</v>
      </c>
      <c r="AV35" s="159" t="s">
        <v>64</v>
      </c>
      <c r="AW35" s="160" t="s">
        <v>64</v>
      </c>
      <c r="AX35" s="177" t="s">
        <v>65</v>
      </c>
      <c r="AY35" s="177" t="s">
        <v>65</v>
      </c>
      <c r="AZ35" s="206" t="s">
        <v>65</v>
      </c>
      <c r="BA35" s="159" t="s">
        <v>64</v>
      </c>
      <c r="BB35" s="177" t="s">
        <v>65</v>
      </c>
      <c r="BC35" s="177" t="s">
        <v>64</v>
      </c>
      <c r="BD35" s="177" t="s">
        <v>64</v>
      </c>
      <c r="BE35" s="177" t="s">
        <v>65</v>
      </c>
      <c r="BF35" s="177" t="s">
        <v>65</v>
      </c>
    </row>
    <row r="36" spans="1:58" ht="14.4" x14ac:dyDescent="0.3">
      <c r="A36" s="373"/>
      <c r="B36" s="123" t="s">
        <v>891</v>
      </c>
      <c r="D36" s="177" t="s">
        <v>65</v>
      </c>
      <c r="E36" s="177" t="s">
        <v>65</v>
      </c>
      <c r="F36" s="177" t="s">
        <v>65</v>
      </c>
      <c r="G36" s="177" t="s">
        <v>65</v>
      </c>
      <c r="H36" s="159" t="s">
        <v>65</v>
      </c>
      <c r="I36" s="160" t="s">
        <v>65</v>
      </c>
      <c r="J36" s="177" t="s">
        <v>65</v>
      </c>
      <c r="K36" s="159" t="s">
        <v>65</v>
      </c>
      <c r="L36" s="160" t="s">
        <v>65</v>
      </c>
      <c r="M36" s="177" t="s">
        <v>65</v>
      </c>
      <c r="N36" s="159" t="s">
        <v>64</v>
      </c>
      <c r="O36" s="161" t="s">
        <v>64</v>
      </c>
      <c r="P36" s="161" t="s">
        <v>64</v>
      </c>
      <c r="Q36" s="159" t="s">
        <v>65</v>
      </c>
      <c r="R36" s="160" t="s">
        <v>65</v>
      </c>
      <c r="S36" s="159" t="s">
        <v>65</v>
      </c>
      <c r="T36" s="160" t="s">
        <v>65</v>
      </c>
      <c r="U36" s="177" t="s">
        <v>65</v>
      </c>
      <c r="V36" s="177" t="s">
        <v>65</v>
      </c>
      <c r="W36" s="177" t="s">
        <v>64</v>
      </c>
      <c r="X36" s="177" t="s">
        <v>65</v>
      </c>
      <c r="Y36" s="177" t="s">
        <v>65</v>
      </c>
      <c r="Z36" s="177" t="s">
        <v>65</v>
      </c>
      <c r="AA36" s="177" t="s">
        <v>65</v>
      </c>
      <c r="AB36" s="177" t="s">
        <v>65</v>
      </c>
      <c r="AC36" s="177" t="s">
        <v>65</v>
      </c>
      <c r="AD36" s="177" t="s">
        <v>65</v>
      </c>
      <c r="AE36" s="177" t="s">
        <v>65</v>
      </c>
      <c r="AF36" s="177" t="s">
        <v>64</v>
      </c>
      <c r="AG36" s="177" t="s">
        <v>65</v>
      </c>
      <c r="AH36" s="177" t="s">
        <v>65</v>
      </c>
      <c r="AI36" s="177" t="s">
        <v>65</v>
      </c>
      <c r="AJ36" s="177" t="s">
        <v>65</v>
      </c>
      <c r="AK36" s="177" t="s">
        <v>65</v>
      </c>
      <c r="AL36" s="177" t="s">
        <v>65</v>
      </c>
      <c r="AM36" s="177" t="s">
        <v>65</v>
      </c>
      <c r="AN36" s="159" t="s">
        <v>65</v>
      </c>
      <c r="AO36" s="159" t="s">
        <v>65</v>
      </c>
      <c r="AP36" s="159" t="s">
        <v>64</v>
      </c>
      <c r="AQ36" s="177" t="s">
        <v>65</v>
      </c>
      <c r="AR36" s="177" t="s">
        <v>65</v>
      </c>
      <c r="AS36" s="177" t="s">
        <v>65</v>
      </c>
      <c r="AT36" s="177" t="s">
        <v>65</v>
      </c>
      <c r="AU36" s="177" t="s">
        <v>65</v>
      </c>
      <c r="AV36" s="159" t="s">
        <v>64</v>
      </c>
      <c r="AW36" s="160" t="s">
        <v>65</v>
      </c>
      <c r="AX36" s="177" t="s">
        <v>65</v>
      </c>
      <c r="AY36" s="177" t="s">
        <v>65</v>
      </c>
      <c r="AZ36" s="177" t="s">
        <v>65</v>
      </c>
      <c r="BA36" s="159" t="s">
        <v>64</v>
      </c>
      <c r="BB36" s="177" t="s">
        <v>65</v>
      </c>
      <c r="BC36" s="177" t="s">
        <v>65</v>
      </c>
      <c r="BD36" s="177" t="s">
        <v>64</v>
      </c>
      <c r="BE36" s="177" t="s">
        <v>65</v>
      </c>
      <c r="BF36" s="177" t="s">
        <v>65</v>
      </c>
    </row>
    <row r="37" spans="1:58" ht="13.5" customHeight="1" x14ac:dyDescent="0.3">
      <c r="A37" s="373"/>
      <c r="B37" s="123" t="s">
        <v>892</v>
      </c>
      <c r="D37" s="177" t="s">
        <v>64</v>
      </c>
      <c r="E37" s="177" t="s">
        <v>64</v>
      </c>
      <c r="F37" s="177" t="s">
        <v>64</v>
      </c>
      <c r="G37" s="177" t="s">
        <v>64</v>
      </c>
      <c r="H37" s="159" t="s">
        <v>64</v>
      </c>
      <c r="I37" s="160" t="s">
        <v>64</v>
      </c>
      <c r="J37" s="177" t="s">
        <v>64</v>
      </c>
      <c r="K37" s="159" t="s">
        <v>64</v>
      </c>
      <c r="L37" s="160" t="s">
        <v>65</v>
      </c>
      <c r="M37" s="177" t="s">
        <v>64</v>
      </c>
      <c r="N37" s="159" t="s">
        <v>64</v>
      </c>
      <c r="O37" s="161" t="s">
        <v>64</v>
      </c>
      <c r="P37" s="161" t="s">
        <v>64</v>
      </c>
      <c r="Q37" s="159" t="s">
        <v>64</v>
      </c>
      <c r="R37" s="160" t="s">
        <v>64</v>
      </c>
      <c r="S37" s="159" t="s">
        <v>64</v>
      </c>
      <c r="T37" s="160" t="s">
        <v>65</v>
      </c>
      <c r="U37" s="177" t="s">
        <v>64</v>
      </c>
      <c r="V37" s="177" t="s">
        <v>64</v>
      </c>
      <c r="W37" s="177" t="s">
        <v>64</v>
      </c>
      <c r="X37" s="177" t="s">
        <v>64</v>
      </c>
      <c r="Y37" s="177" t="s">
        <v>64</v>
      </c>
      <c r="Z37" s="177" t="s">
        <v>64</v>
      </c>
      <c r="AA37" s="177" t="s">
        <v>64</v>
      </c>
      <c r="AB37" s="177" t="s">
        <v>64</v>
      </c>
      <c r="AC37" s="177" t="s">
        <v>64</v>
      </c>
      <c r="AD37" s="177" t="s">
        <v>64</v>
      </c>
      <c r="AE37" s="177" t="s">
        <v>64</v>
      </c>
      <c r="AF37" s="177" t="s">
        <v>64</v>
      </c>
      <c r="AG37" s="177" t="s">
        <v>64</v>
      </c>
      <c r="AH37" s="177" t="s">
        <v>64</v>
      </c>
      <c r="AI37" s="177" t="s">
        <v>64</v>
      </c>
      <c r="AJ37" s="177" t="s">
        <v>64</v>
      </c>
      <c r="AK37" s="177" t="s">
        <v>64</v>
      </c>
      <c r="AL37" s="208" t="s">
        <v>64</v>
      </c>
      <c r="AM37" s="177" t="s">
        <v>64</v>
      </c>
      <c r="AN37" s="159" t="s">
        <v>64</v>
      </c>
      <c r="AO37" s="159" t="s">
        <v>64</v>
      </c>
      <c r="AP37" s="159" t="s">
        <v>64</v>
      </c>
      <c r="AQ37" s="177" t="s">
        <v>64</v>
      </c>
      <c r="AR37" s="177" t="s">
        <v>64</v>
      </c>
      <c r="AS37" s="177" t="s">
        <v>64</v>
      </c>
      <c r="AT37" s="177" t="s">
        <v>64</v>
      </c>
      <c r="AU37" s="177" t="s">
        <v>64</v>
      </c>
      <c r="AV37" s="159" t="s">
        <v>64</v>
      </c>
      <c r="AW37" s="160" t="s">
        <v>64</v>
      </c>
      <c r="AX37" s="177" t="s">
        <v>64</v>
      </c>
      <c r="AY37" s="177" t="s">
        <v>64</v>
      </c>
      <c r="AZ37" s="177" t="s">
        <v>64</v>
      </c>
      <c r="BA37" s="159" t="s">
        <v>64</v>
      </c>
      <c r="BB37" s="177" t="s">
        <v>64</v>
      </c>
      <c r="BC37" s="177" t="s">
        <v>64</v>
      </c>
      <c r="BD37" s="177" t="s">
        <v>64</v>
      </c>
      <c r="BE37" s="177" t="s">
        <v>65</v>
      </c>
      <c r="BF37" s="177" t="s">
        <v>64</v>
      </c>
    </row>
    <row r="38" spans="1:58" ht="14.4" x14ac:dyDescent="0.3">
      <c r="A38" s="373"/>
      <c r="B38" s="123" t="s">
        <v>893</v>
      </c>
      <c r="D38" s="177" t="s">
        <v>64</v>
      </c>
      <c r="E38" s="177" t="s">
        <v>64</v>
      </c>
      <c r="F38" s="177" t="s">
        <v>64</v>
      </c>
      <c r="G38" s="177" t="s">
        <v>64</v>
      </c>
      <c r="H38" s="159" t="s">
        <v>65</v>
      </c>
      <c r="I38" s="160" t="s">
        <v>64</v>
      </c>
      <c r="J38" s="177" t="s">
        <v>64</v>
      </c>
      <c r="K38" s="159" t="s">
        <v>64</v>
      </c>
      <c r="L38" s="160" t="s">
        <v>65</v>
      </c>
      <c r="M38" s="177" t="s">
        <v>65</v>
      </c>
      <c r="N38" s="159" t="s">
        <v>64</v>
      </c>
      <c r="O38" s="161" t="s">
        <v>64</v>
      </c>
      <c r="P38" s="161" t="s">
        <v>64</v>
      </c>
      <c r="Q38" s="159" t="s">
        <v>65</v>
      </c>
      <c r="R38" s="160" t="s">
        <v>65</v>
      </c>
      <c r="S38" s="159" t="s">
        <v>65</v>
      </c>
      <c r="T38" s="160" t="s">
        <v>64</v>
      </c>
      <c r="U38" s="177" t="s">
        <v>64</v>
      </c>
      <c r="V38" s="177" t="s">
        <v>64</v>
      </c>
      <c r="W38" s="177" t="s">
        <v>64</v>
      </c>
      <c r="X38" s="177" t="s">
        <v>65</v>
      </c>
      <c r="Y38" s="177" t="s">
        <v>64</v>
      </c>
      <c r="Z38" s="177" t="s">
        <v>64</v>
      </c>
      <c r="AA38" s="177" t="s">
        <v>64</v>
      </c>
      <c r="AB38" s="177" t="s">
        <v>64</v>
      </c>
      <c r="AC38" s="177" t="s">
        <v>64</v>
      </c>
      <c r="AD38" s="177" t="s">
        <v>64</v>
      </c>
      <c r="AE38" s="177" t="s">
        <v>65</v>
      </c>
      <c r="AF38" s="177" t="s">
        <v>64</v>
      </c>
      <c r="AG38" s="177" t="s">
        <v>64</v>
      </c>
      <c r="AH38" s="177" t="s">
        <v>64</v>
      </c>
      <c r="AI38" s="177" t="s">
        <v>64</v>
      </c>
      <c r="AJ38" s="177" t="s">
        <v>64</v>
      </c>
      <c r="AK38" s="177" t="s">
        <v>64</v>
      </c>
      <c r="AL38" s="177" t="s">
        <v>64</v>
      </c>
      <c r="AM38" s="177" t="s">
        <v>65</v>
      </c>
      <c r="AN38" s="159" t="s">
        <v>64</v>
      </c>
      <c r="AO38" s="159" t="s">
        <v>64</v>
      </c>
      <c r="AP38" s="159" t="s">
        <v>64</v>
      </c>
      <c r="AQ38" s="177" t="s">
        <v>64</v>
      </c>
      <c r="AR38" s="177" t="s">
        <v>65</v>
      </c>
      <c r="AS38" s="177" t="s">
        <v>65</v>
      </c>
      <c r="AT38" s="177" t="s">
        <v>64</v>
      </c>
      <c r="AU38" s="177" t="s">
        <v>65</v>
      </c>
      <c r="AV38" s="159" t="s">
        <v>65</v>
      </c>
      <c r="AW38" s="160" t="s">
        <v>65</v>
      </c>
      <c r="AX38" s="177" t="s">
        <v>65</v>
      </c>
      <c r="AY38" s="177" t="s">
        <v>65</v>
      </c>
      <c r="AZ38" s="208" t="s">
        <v>64</v>
      </c>
      <c r="BA38" s="209" t="s">
        <v>64</v>
      </c>
      <c r="BB38" s="177" t="s">
        <v>65</v>
      </c>
      <c r="BC38" s="177" t="s">
        <v>64</v>
      </c>
      <c r="BD38" s="177" t="s">
        <v>65</v>
      </c>
      <c r="BE38" s="177" t="s">
        <v>65</v>
      </c>
      <c r="BF38" s="177" t="s">
        <v>65</v>
      </c>
    </row>
    <row r="39" spans="1:58" ht="14.4" x14ac:dyDescent="0.3">
      <c r="A39" s="373"/>
      <c r="B39" s="123" t="s">
        <v>894</v>
      </c>
      <c r="D39" s="177" t="s">
        <v>65</v>
      </c>
      <c r="E39" s="177" t="s">
        <v>65</v>
      </c>
      <c r="F39" s="177" t="s">
        <v>65</v>
      </c>
      <c r="G39" s="177" t="s">
        <v>64</v>
      </c>
      <c r="H39" s="159" t="s">
        <v>65</v>
      </c>
      <c r="I39" s="160" t="s">
        <v>65</v>
      </c>
      <c r="J39" s="177" t="s">
        <v>65</v>
      </c>
      <c r="K39" s="159" t="s">
        <v>65</v>
      </c>
      <c r="L39" s="160" t="s">
        <v>65</v>
      </c>
      <c r="M39" s="177" t="s">
        <v>65</v>
      </c>
      <c r="N39" s="159" t="s">
        <v>65</v>
      </c>
      <c r="O39" s="161" t="s">
        <v>65</v>
      </c>
      <c r="P39" s="161" t="s">
        <v>65</v>
      </c>
      <c r="Q39" s="159" t="s">
        <v>65</v>
      </c>
      <c r="R39" s="160" t="s">
        <v>65</v>
      </c>
      <c r="S39" s="159" t="s">
        <v>65</v>
      </c>
      <c r="T39" s="160" t="s">
        <v>65</v>
      </c>
      <c r="U39" s="177" t="s">
        <v>64</v>
      </c>
      <c r="V39" s="177" t="s">
        <v>65</v>
      </c>
      <c r="W39" s="177" t="s">
        <v>65</v>
      </c>
      <c r="X39" s="177" t="s">
        <v>65</v>
      </c>
      <c r="Y39" s="177" t="s">
        <v>64</v>
      </c>
      <c r="Z39" s="177" t="s">
        <v>65</v>
      </c>
      <c r="AA39" s="177" t="s">
        <v>65</v>
      </c>
      <c r="AB39" s="177" t="s">
        <v>65</v>
      </c>
      <c r="AC39" s="177" t="s">
        <v>65</v>
      </c>
      <c r="AD39" s="177" t="s">
        <v>64</v>
      </c>
      <c r="AE39" s="177" t="s">
        <v>65</v>
      </c>
      <c r="AF39" s="177" t="s">
        <v>64</v>
      </c>
      <c r="AG39" s="177" t="s">
        <v>65</v>
      </c>
      <c r="AH39" s="177" t="s">
        <v>65</v>
      </c>
      <c r="AI39" s="177" t="s">
        <v>65</v>
      </c>
      <c r="AJ39" s="177" t="s">
        <v>65</v>
      </c>
      <c r="AK39" s="177" t="s">
        <v>65</v>
      </c>
      <c r="AL39" s="177" t="s">
        <v>65</v>
      </c>
      <c r="AM39" s="177" t="s">
        <v>65</v>
      </c>
      <c r="AN39" s="159" t="s">
        <v>65</v>
      </c>
      <c r="AO39" s="159" t="s">
        <v>65</v>
      </c>
      <c r="AP39" s="159" t="s">
        <v>65</v>
      </c>
      <c r="AQ39" s="177" t="s">
        <v>65</v>
      </c>
      <c r="AR39" s="177" t="s">
        <v>65</v>
      </c>
      <c r="AS39" s="177" t="s">
        <v>65</v>
      </c>
      <c r="AT39" s="177" t="s">
        <v>65</v>
      </c>
      <c r="AU39" s="177" t="s">
        <v>65</v>
      </c>
      <c r="AV39" s="159" t="s">
        <v>65</v>
      </c>
      <c r="AW39" s="160" t="s">
        <v>65</v>
      </c>
      <c r="AX39" s="177" t="s">
        <v>65</v>
      </c>
      <c r="AY39" s="177" t="s">
        <v>65</v>
      </c>
      <c r="AZ39" s="177" t="s">
        <v>65</v>
      </c>
      <c r="BA39" s="159" t="s">
        <v>65</v>
      </c>
      <c r="BB39" s="177" t="s">
        <v>65</v>
      </c>
      <c r="BC39" s="177" t="s">
        <v>65</v>
      </c>
      <c r="BD39" s="177" t="s">
        <v>65</v>
      </c>
      <c r="BE39" s="177" t="s">
        <v>64</v>
      </c>
      <c r="BF39" s="177" t="s">
        <v>65</v>
      </c>
    </row>
    <row r="40" spans="1:58" ht="14.4" x14ac:dyDescent="0.3">
      <c r="A40" s="373"/>
      <c r="B40" s="123" t="s">
        <v>895</v>
      </c>
      <c r="D40" s="177" t="s">
        <v>57</v>
      </c>
      <c r="E40" s="160" t="s">
        <v>65</v>
      </c>
      <c r="F40" s="177" t="s">
        <v>65</v>
      </c>
      <c r="G40" s="177" t="s">
        <v>57</v>
      </c>
      <c r="H40" s="159" t="s">
        <v>65</v>
      </c>
      <c r="I40" s="160" t="s">
        <v>65</v>
      </c>
      <c r="J40" s="177" t="s">
        <v>57</v>
      </c>
      <c r="K40" s="159" t="s">
        <v>65</v>
      </c>
      <c r="L40" s="160" t="s">
        <v>65</v>
      </c>
      <c r="M40" s="160" t="s">
        <v>65</v>
      </c>
      <c r="N40" s="161" t="s">
        <v>65</v>
      </c>
      <c r="O40" s="161" t="s">
        <v>65</v>
      </c>
      <c r="P40" s="161" t="s">
        <v>65</v>
      </c>
      <c r="Q40" s="170" t="s">
        <v>65</v>
      </c>
      <c r="R40" s="171" t="s">
        <v>57</v>
      </c>
      <c r="S40" s="170" t="s">
        <v>65</v>
      </c>
      <c r="T40" s="160" t="s">
        <v>64</v>
      </c>
      <c r="U40" s="161" t="s">
        <v>65</v>
      </c>
      <c r="V40" s="177" t="s">
        <v>65</v>
      </c>
      <c r="W40" s="177" t="s">
        <v>57</v>
      </c>
      <c r="X40" s="177" t="s">
        <v>65</v>
      </c>
      <c r="Y40" s="177" t="s">
        <v>65</v>
      </c>
      <c r="Z40" s="177" t="s">
        <v>57</v>
      </c>
      <c r="AA40" s="177" t="s">
        <v>65</v>
      </c>
      <c r="AB40" s="177" t="s">
        <v>65</v>
      </c>
      <c r="AC40" s="177" t="s">
        <v>65</v>
      </c>
      <c r="AD40" s="177" t="s">
        <v>65</v>
      </c>
      <c r="AE40" s="177" t="s">
        <v>65</v>
      </c>
      <c r="AF40" s="177" t="s">
        <v>65</v>
      </c>
      <c r="AG40" s="177" t="s">
        <v>65</v>
      </c>
      <c r="AH40" s="177" t="s">
        <v>65</v>
      </c>
      <c r="AI40" s="177" t="s">
        <v>65</v>
      </c>
      <c r="AJ40" s="177" t="s">
        <v>65</v>
      </c>
      <c r="AK40" s="177" t="s">
        <v>57</v>
      </c>
      <c r="AL40" s="177" t="s">
        <v>65</v>
      </c>
      <c r="AM40" s="177" t="s">
        <v>64</v>
      </c>
      <c r="AN40" s="177" t="s">
        <v>65</v>
      </c>
      <c r="AO40" s="177" t="s">
        <v>65</v>
      </c>
      <c r="AP40" s="160" t="s">
        <v>65</v>
      </c>
      <c r="AQ40" s="177" t="s">
        <v>65</v>
      </c>
      <c r="AR40" s="160" t="s">
        <v>65</v>
      </c>
      <c r="AS40" s="177" t="s">
        <v>65</v>
      </c>
      <c r="AT40" s="177" t="s">
        <v>65</v>
      </c>
      <c r="AU40" s="177" t="s">
        <v>65</v>
      </c>
      <c r="AV40" s="159" t="s">
        <v>64</v>
      </c>
      <c r="AW40" s="160" t="s">
        <v>64</v>
      </c>
      <c r="AX40" s="177" t="s">
        <v>65</v>
      </c>
      <c r="AY40" s="177" t="s">
        <v>65</v>
      </c>
      <c r="AZ40" s="177" t="s">
        <v>57</v>
      </c>
      <c r="BA40" s="177" t="s">
        <v>65</v>
      </c>
      <c r="BB40" s="177" t="s">
        <v>65</v>
      </c>
      <c r="BC40" s="177" t="s">
        <v>65</v>
      </c>
      <c r="BD40" s="177" t="s">
        <v>57</v>
      </c>
      <c r="BE40" s="177" t="s">
        <v>65</v>
      </c>
      <c r="BF40" s="177" t="s">
        <v>65</v>
      </c>
    </row>
    <row r="41" spans="1:58" ht="14.4" x14ac:dyDescent="0.3">
      <c r="A41" s="373"/>
      <c r="B41" s="123" t="s">
        <v>896</v>
      </c>
      <c r="D41" s="177" t="s">
        <v>64</v>
      </c>
      <c r="E41" s="177" t="s">
        <v>64</v>
      </c>
      <c r="F41" s="177" t="s">
        <v>65</v>
      </c>
      <c r="G41" s="177" t="s">
        <v>65</v>
      </c>
      <c r="H41" s="159" t="s">
        <v>65</v>
      </c>
      <c r="I41" s="160" t="s">
        <v>65</v>
      </c>
      <c r="J41" s="177" t="s">
        <v>65</v>
      </c>
      <c r="K41" s="159" t="s">
        <v>65</v>
      </c>
      <c r="L41" s="160" t="s">
        <v>65</v>
      </c>
      <c r="M41" s="177" t="s">
        <v>64</v>
      </c>
      <c r="N41" s="159" t="s">
        <v>897</v>
      </c>
      <c r="O41" s="161" t="s">
        <v>897</v>
      </c>
      <c r="P41" s="161" t="s">
        <v>897</v>
      </c>
      <c r="Q41" s="159" t="s">
        <v>64</v>
      </c>
      <c r="R41" s="160" t="s">
        <v>64</v>
      </c>
      <c r="S41" s="159" t="s">
        <v>65</v>
      </c>
      <c r="T41" s="160" t="s">
        <v>65</v>
      </c>
      <c r="U41" s="177" t="s">
        <v>65</v>
      </c>
      <c r="V41" s="177" t="s">
        <v>65</v>
      </c>
      <c r="W41" s="177" t="s">
        <v>64</v>
      </c>
      <c r="X41" s="177" t="s">
        <v>65</v>
      </c>
      <c r="Y41" s="177" t="s">
        <v>65</v>
      </c>
      <c r="Z41" s="177" t="s">
        <v>65</v>
      </c>
      <c r="AA41" s="177" t="s">
        <v>65</v>
      </c>
      <c r="AB41" s="177" t="s">
        <v>64</v>
      </c>
      <c r="AC41" s="177" t="s">
        <v>65</v>
      </c>
      <c r="AD41" s="177" t="s">
        <v>65</v>
      </c>
      <c r="AE41" s="177" t="s">
        <v>65</v>
      </c>
      <c r="AF41" s="177" t="s">
        <v>65</v>
      </c>
      <c r="AG41" s="177" t="s">
        <v>65</v>
      </c>
      <c r="AH41" s="177" t="s">
        <v>65</v>
      </c>
      <c r="AI41" s="177" t="s">
        <v>65</v>
      </c>
      <c r="AJ41" s="177" t="s">
        <v>65</v>
      </c>
      <c r="AK41" s="177" t="s">
        <v>64</v>
      </c>
      <c r="AL41" s="177" t="s">
        <v>64</v>
      </c>
      <c r="AM41" s="177" t="s">
        <v>64</v>
      </c>
      <c r="AN41" s="159" t="s">
        <v>65</v>
      </c>
      <c r="AO41" s="159" t="s">
        <v>64</v>
      </c>
      <c r="AP41" s="159" t="s">
        <v>64</v>
      </c>
      <c r="AQ41" s="177" t="s">
        <v>65</v>
      </c>
      <c r="AR41" s="177" t="s">
        <v>64</v>
      </c>
      <c r="AS41" s="177" t="s">
        <v>65</v>
      </c>
      <c r="AT41" s="177" t="s">
        <v>65</v>
      </c>
      <c r="AU41" s="177" t="s">
        <v>64</v>
      </c>
      <c r="AV41" s="159" t="s">
        <v>64</v>
      </c>
      <c r="AW41" s="160" t="s">
        <v>64</v>
      </c>
      <c r="AX41" s="177" t="s">
        <v>65</v>
      </c>
      <c r="AY41" s="177" t="s">
        <v>65</v>
      </c>
      <c r="AZ41" s="177" t="s">
        <v>64</v>
      </c>
      <c r="BA41" s="159" t="s">
        <v>65</v>
      </c>
      <c r="BB41" s="177" t="s">
        <v>65</v>
      </c>
      <c r="BC41" s="177" t="s">
        <v>65</v>
      </c>
      <c r="BD41" s="177" t="s">
        <v>64</v>
      </c>
      <c r="BE41" s="177" t="s">
        <v>65</v>
      </c>
      <c r="BF41" s="177" t="s">
        <v>64</v>
      </c>
    </row>
    <row r="42" spans="1:58" ht="14.4" x14ac:dyDescent="0.3">
      <c r="A42" s="373"/>
      <c r="B42" s="123" t="s">
        <v>898</v>
      </c>
      <c r="D42" s="177" t="s">
        <v>64</v>
      </c>
      <c r="E42" s="177" t="s">
        <v>64</v>
      </c>
      <c r="F42" s="177" t="s">
        <v>64</v>
      </c>
      <c r="G42" s="177" t="s">
        <v>64</v>
      </c>
      <c r="H42" s="159" t="s">
        <v>64</v>
      </c>
      <c r="I42" s="160" t="s">
        <v>65</v>
      </c>
      <c r="J42" s="177" t="s">
        <v>64</v>
      </c>
      <c r="K42" s="159" t="s">
        <v>64</v>
      </c>
      <c r="L42" s="160" t="s">
        <v>65</v>
      </c>
      <c r="M42" s="177" t="s">
        <v>64</v>
      </c>
      <c r="N42" s="159" t="s">
        <v>64</v>
      </c>
      <c r="O42" s="161" t="s">
        <v>64</v>
      </c>
      <c r="P42" s="161" t="s">
        <v>64</v>
      </c>
      <c r="Q42" s="159" t="s">
        <v>64</v>
      </c>
      <c r="R42" s="160" t="s">
        <v>64</v>
      </c>
      <c r="S42" s="159" t="s">
        <v>64</v>
      </c>
      <c r="T42" s="160" t="s">
        <v>64</v>
      </c>
      <c r="U42" s="177" t="s">
        <v>64</v>
      </c>
      <c r="V42" s="177" t="s">
        <v>64</v>
      </c>
      <c r="W42" s="177" t="s">
        <v>64</v>
      </c>
      <c r="X42" s="177" t="s">
        <v>64</v>
      </c>
      <c r="Y42" s="177" t="s">
        <v>64</v>
      </c>
      <c r="Z42" s="177" t="s">
        <v>64</v>
      </c>
      <c r="AA42" s="177" t="s">
        <v>64</v>
      </c>
      <c r="AB42" s="177" t="s">
        <v>64</v>
      </c>
      <c r="AC42" s="177" t="s">
        <v>64</v>
      </c>
      <c r="AD42" s="177" t="s">
        <v>64</v>
      </c>
      <c r="AE42" s="177" t="s">
        <v>64</v>
      </c>
      <c r="AF42" s="177" t="s">
        <v>64</v>
      </c>
      <c r="AG42" s="177" t="s">
        <v>64</v>
      </c>
      <c r="AH42" s="177" t="s">
        <v>64</v>
      </c>
      <c r="AI42" s="177" t="s">
        <v>64</v>
      </c>
      <c r="AJ42" s="177" t="s">
        <v>64</v>
      </c>
      <c r="AK42" s="177" t="s">
        <v>64</v>
      </c>
      <c r="AL42" s="177" t="s">
        <v>64</v>
      </c>
      <c r="AM42" s="177" t="s">
        <v>64</v>
      </c>
      <c r="AN42" s="159" t="s">
        <v>64</v>
      </c>
      <c r="AO42" s="159" t="s">
        <v>64</v>
      </c>
      <c r="AP42" s="159" t="s">
        <v>64</v>
      </c>
      <c r="AQ42" s="177" t="s">
        <v>64</v>
      </c>
      <c r="AR42" s="177" t="s">
        <v>64</v>
      </c>
      <c r="AS42" s="177" t="s">
        <v>64</v>
      </c>
      <c r="AT42" s="177" t="s">
        <v>64</v>
      </c>
      <c r="AU42" s="177" t="s">
        <v>64</v>
      </c>
      <c r="AV42" s="159" t="s">
        <v>64</v>
      </c>
      <c r="AW42" s="160" t="s">
        <v>64</v>
      </c>
      <c r="AX42" s="177" t="s">
        <v>64</v>
      </c>
      <c r="AY42" s="177" t="s">
        <v>64</v>
      </c>
      <c r="AZ42" s="177" t="s">
        <v>64</v>
      </c>
      <c r="BA42" s="159" t="s">
        <v>64</v>
      </c>
      <c r="BB42" s="177" t="s">
        <v>64</v>
      </c>
      <c r="BC42" s="177" t="s">
        <v>64</v>
      </c>
      <c r="BD42" s="177" t="s">
        <v>64</v>
      </c>
      <c r="BE42" s="177" t="s">
        <v>65</v>
      </c>
      <c r="BF42" s="177" t="s">
        <v>64</v>
      </c>
    </row>
    <row r="43" spans="1:58" ht="14.4" x14ac:dyDescent="0.3">
      <c r="A43" s="373"/>
      <c r="B43" s="123" t="s">
        <v>899</v>
      </c>
      <c r="D43" s="177" t="s">
        <v>65</v>
      </c>
      <c r="E43" s="177" t="s">
        <v>65</v>
      </c>
      <c r="F43" s="177" t="s">
        <v>65</v>
      </c>
      <c r="G43" s="177" t="s">
        <v>65</v>
      </c>
      <c r="H43" s="159" t="s">
        <v>65</v>
      </c>
      <c r="I43" s="160" t="s">
        <v>65</v>
      </c>
      <c r="J43" s="177" t="s">
        <v>65</v>
      </c>
      <c r="K43" s="159" t="s">
        <v>65</v>
      </c>
      <c r="L43" s="160" t="s">
        <v>65</v>
      </c>
      <c r="M43" s="177" t="s">
        <v>65</v>
      </c>
      <c r="N43" s="159" t="s">
        <v>65</v>
      </c>
      <c r="O43" s="161" t="s">
        <v>65</v>
      </c>
      <c r="P43" s="161" t="s">
        <v>65</v>
      </c>
      <c r="Q43" s="159" t="s">
        <v>65</v>
      </c>
      <c r="R43" s="160" t="s">
        <v>65</v>
      </c>
      <c r="S43" s="159" t="s">
        <v>65</v>
      </c>
      <c r="T43" s="160" t="s">
        <v>65</v>
      </c>
      <c r="U43" s="177" t="s">
        <v>65</v>
      </c>
      <c r="V43" s="177" t="s">
        <v>65</v>
      </c>
      <c r="W43" s="177" t="s">
        <v>64</v>
      </c>
      <c r="X43" s="177" t="s">
        <v>65</v>
      </c>
      <c r="Y43" s="177" t="s">
        <v>65</v>
      </c>
      <c r="Z43" s="177" t="s">
        <v>65</v>
      </c>
      <c r="AA43" s="177" t="s">
        <v>65</v>
      </c>
      <c r="AB43" s="177" t="s">
        <v>65</v>
      </c>
      <c r="AC43" s="177" t="s">
        <v>65</v>
      </c>
      <c r="AD43" s="177" t="s">
        <v>65</v>
      </c>
      <c r="AE43" s="177" t="s">
        <v>64</v>
      </c>
      <c r="AF43" s="177" t="s">
        <v>64</v>
      </c>
      <c r="AG43" s="177" t="s">
        <v>65</v>
      </c>
      <c r="AH43" s="177" t="s">
        <v>65</v>
      </c>
      <c r="AI43" s="177" t="s">
        <v>65</v>
      </c>
      <c r="AJ43" s="177" t="s">
        <v>65</v>
      </c>
      <c r="AK43" s="177" t="s">
        <v>64</v>
      </c>
      <c r="AL43" s="177" t="s">
        <v>65</v>
      </c>
      <c r="AM43" s="177" t="s">
        <v>65</v>
      </c>
      <c r="AN43" s="159" t="s">
        <v>65</v>
      </c>
      <c r="AO43" s="159" t="s">
        <v>65</v>
      </c>
      <c r="AP43" s="159" t="s">
        <v>65</v>
      </c>
      <c r="AQ43" s="177" t="s">
        <v>64</v>
      </c>
      <c r="AR43" s="177" t="s">
        <v>65</v>
      </c>
      <c r="AS43" s="177" t="s">
        <v>64</v>
      </c>
      <c r="AT43" s="177" t="s">
        <v>65</v>
      </c>
      <c r="AU43" s="177" t="s">
        <v>65</v>
      </c>
      <c r="AV43" s="159" t="s">
        <v>65</v>
      </c>
      <c r="AW43" s="160" t="s">
        <v>65</v>
      </c>
      <c r="AX43" s="177" t="s">
        <v>65</v>
      </c>
      <c r="AY43" s="177" t="s">
        <v>65</v>
      </c>
      <c r="AZ43" s="177" t="s">
        <v>65</v>
      </c>
      <c r="BA43" s="159" t="s">
        <v>65</v>
      </c>
      <c r="BB43" s="177" t="s">
        <v>65</v>
      </c>
      <c r="BC43" s="177" t="s">
        <v>65</v>
      </c>
      <c r="BD43" s="177" t="s">
        <v>65</v>
      </c>
      <c r="BE43" s="177" t="s">
        <v>64</v>
      </c>
      <c r="BF43" s="177" t="s">
        <v>65</v>
      </c>
    </row>
    <row r="44" spans="1:58" ht="14.4" x14ac:dyDescent="0.3">
      <c r="A44" s="373"/>
      <c r="B44" s="123" t="s">
        <v>875</v>
      </c>
      <c r="D44" s="177" t="s">
        <v>64</v>
      </c>
      <c r="E44" s="177" t="s">
        <v>64</v>
      </c>
      <c r="F44" s="177" t="s">
        <v>64</v>
      </c>
      <c r="G44" s="177" t="s">
        <v>64</v>
      </c>
      <c r="H44" s="159" t="s">
        <v>64</v>
      </c>
      <c r="I44" s="160" t="s">
        <v>64</v>
      </c>
      <c r="J44" s="177" t="s">
        <v>64</v>
      </c>
      <c r="K44" s="159" t="s">
        <v>64</v>
      </c>
      <c r="L44" s="160" t="s">
        <v>65</v>
      </c>
      <c r="M44" s="177" t="s">
        <v>64</v>
      </c>
      <c r="N44" s="159" t="s">
        <v>64</v>
      </c>
      <c r="O44" s="161" t="s">
        <v>64</v>
      </c>
      <c r="P44" s="161" t="s">
        <v>64</v>
      </c>
      <c r="Q44" s="159" t="s">
        <v>64</v>
      </c>
      <c r="R44" s="160" t="s">
        <v>64</v>
      </c>
      <c r="S44" s="159" t="s">
        <v>64</v>
      </c>
      <c r="T44" s="160" t="s">
        <v>64</v>
      </c>
      <c r="U44" s="177" t="s">
        <v>64</v>
      </c>
      <c r="V44" s="177" t="s">
        <v>64</v>
      </c>
      <c r="W44" s="177" t="s">
        <v>64</v>
      </c>
      <c r="X44" s="177" t="s">
        <v>64</v>
      </c>
      <c r="Y44" s="177" t="s">
        <v>64</v>
      </c>
      <c r="Z44" s="177" t="s">
        <v>64</v>
      </c>
      <c r="AA44" s="177" t="s">
        <v>64</v>
      </c>
      <c r="AB44" s="177" t="s">
        <v>64</v>
      </c>
      <c r="AC44" s="177" t="s">
        <v>64</v>
      </c>
      <c r="AD44" s="177" t="s">
        <v>64</v>
      </c>
      <c r="AE44" s="177" t="s">
        <v>64</v>
      </c>
      <c r="AF44" s="177" t="s">
        <v>64</v>
      </c>
      <c r="AG44" s="177" t="s">
        <v>64</v>
      </c>
      <c r="AH44" s="177" t="s">
        <v>64</v>
      </c>
      <c r="AI44" s="177" t="s">
        <v>64</v>
      </c>
      <c r="AJ44" s="177" t="s">
        <v>64</v>
      </c>
      <c r="AK44" s="177" t="s">
        <v>64</v>
      </c>
      <c r="AL44" s="177" t="s">
        <v>64</v>
      </c>
      <c r="AM44" s="177" t="s">
        <v>64</v>
      </c>
      <c r="AN44" s="159" t="s">
        <v>64</v>
      </c>
      <c r="AO44" s="159" t="s">
        <v>65</v>
      </c>
      <c r="AP44" s="159" t="s">
        <v>64</v>
      </c>
      <c r="AQ44" s="177" t="s">
        <v>64</v>
      </c>
      <c r="AR44" s="177" t="s">
        <v>64</v>
      </c>
      <c r="AS44" s="177" t="s">
        <v>64</v>
      </c>
      <c r="AT44" s="177" t="s">
        <v>64</v>
      </c>
      <c r="AU44" s="177" t="s">
        <v>64</v>
      </c>
      <c r="AV44" s="159" t="s">
        <v>64</v>
      </c>
      <c r="AW44" s="160" t="s">
        <v>64</v>
      </c>
      <c r="AX44" s="177" t="s">
        <v>64</v>
      </c>
      <c r="AY44" s="177" t="s">
        <v>64</v>
      </c>
      <c r="AZ44" s="177" t="s">
        <v>64</v>
      </c>
      <c r="BA44" s="159" t="s">
        <v>64</v>
      </c>
      <c r="BB44" s="177" t="s">
        <v>64</v>
      </c>
      <c r="BC44" s="177" t="s">
        <v>64</v>
      </c>
      <c r="BD44" s="177" t="s">
        <v>64</v>
      </c>
      <c r="BE44" s="177" t="s">
        <v>64</v>
      </c>
      <c r="BF44" s="177" t="s">
        <v>64</v>
      </c>
    </row>
    <row r="45" spans="1:58" ht="14.4" x14ac:dyDescent="0.3">
      <c r="A45" s="373"/>
      <c r="B45" s="123" t="s">
        <v>876</v>
      </c>
      <c r="D45" s="177" t="s">
        <v>64</v>
      </c>
      <c r="E45" s="177" t="s">
        <v>64</v>
      </c>
      <c r="F45" s="177" t="s">
        <v>64</v>
      </c>
      <c r="G45" s="177" t="s">
        <v>64</v>
      </c>
      <c r="H45" s="159" t="s">
        <v>64</v>
      </c>
      <c r="I45" s="160" t="s">
        <v>64</v>
      </c>
      <c r="J45" s="177" t="s">
        <v>64</v>
      </c>
      <c r="K45" s="159" t="s">
        <v>64</v>
      </c>
      <c r="L45" s="160" t="s">
        <v>65</v>
      </c>
      <c r="M45" s="177" t="s">
        <v>64</v>
      </c>
      <c r="N45" s="159" t="s">
        <v>64</v>
      </c>
      <c r="O45" s="161" t="s">
        <v>64</v>
      </c>
      <c r="P45" s="161" t="s">
        <v>64</v>
      </c>
      <c r="Q45" s="159" t="s">
        <v>64</v>
      </c>
      <c r="R45" s="160" t="s">
        <v>64</v>
      </c>
      <c r="S45" s="159" t="s">
        <v>64</v>
      </c>
      <c r="T45" s="160" t="s">
        <v>64</v>
      </c>
      <c r="U45" s="177" t="s">
        <v>64</v>
      </c>
      <c r="V45" s="177" t="s">
        <v>64</v>
      </c>
      <c r="W45" s="177" t="s">
        <v>64</v>
      </c>
      <c r="X45" s="177" t="s">
        <v>64</v>
      </c>
      <c r="Y45" s="177" t="s">
        <v>64</v>
      </c>
      <c r="Z45" s="177" t="s">
        <v>64</v>
      </c>
      <c r="AA45" s="177" t="s">
        <v>64</v>
      </c>
      <c r="AB45" s="177" t="s">
        <v>64</v>
      </c>
      <c r="AC45" s="177" t="s">
        <v>64</v>
      </c>
      <c r="AD45" s="177" t="s">
        <v>64</v>
      </c>
      <c r="AE45" s="177" t="s">
        <v>64</v>
      </c>
      <c r="AF45" s="177" t="s">
        <v>64</v>
      </c>
      <c r="AG45" s="177" t="s">
        <v>64</v>
      </c>
      <c r="AH45" s="177" t="s">
        <v>64</v>
      </c>
      <c r="AI45" s="177" t="s">
        <v>64</v>
      </c>
      <c r="AJ45" s="177" t="s">
        <v>64</v>
      </c>
      <c r="AK45" s="177" t="s">
        <v>64</v>
      </c>
      <c r="AL45" s="177" t="s">
        <v>64</v>
      </c>
      <c r="AM45" s="177" t="s">
        <v>64</v>
      </c>
      <c r="AN45" s="177" t="s">
        <v>64</v>
      </c>
      <c r="AO45" s="177" t="s">
        <v>65</v>
      </c>
      <c r="AP45" s="177" t="s">
        <v>64</v>
      </c>
      <c r="AQ45" s="177" t="s">
        <v>64</v>
      </c>
      <c r="AR45" s="177" t="s">
        <v>64</v>
      </c>
      <c r="AS45" s="177" t="s">
        <v>64</v>
      </c>
      <c r="AT45" s="177" t="s">
        <v>64</v>
      </c>
      <c r="AU45" s="177" t="s">
        <v>64</v>
      </c>
      <c r="AV45" s="159" t="s">
        <v>64</v>
      </c>
      <c r="AW45" s="160" t="s">
        <v>64</v>
      </c>
      <c r="AX45" s="177" t="s">
        <v>64</v>
      </c>
      <c r="AY45" s="177" t="s">
        <v>64</v>
      </c>
      <c r="AZ45" s="177" t="s">
        <v>64</v>
      </c>
      <c r="BA45" s="177" t="s">
        <v>64</v>
      </c>
      <c r="BB45" s="177" t="s">
        <v>64</v>
      </c>
      <c r="BC45" s="177" t="s">
        <v>64</v>
      </c>
      <c r="BD45" s="177" t="s">
        <v>64</v>
      </c>
      <c r="BE45" s="177" t="s">
        <v>64</v>
      </c>
      <c r="BF45" s="177" t="s">
        <v>64</v>
      </c>
    </row>
    <row r="46" spans="1:58" ht="14.4" x14ac:dyDescent="0.3">
      <c r="A46" s="373"/>
      <c r="B46" s="123" t="s">
        <v>900</v>
      </c>
      <c r="D46" s="177" t="s">
        <v>64</v>
      </c>
      <c r="E46" s="177" t="s">
        <v>64</v>
      </c>
      <c r="F46" s="177" t="s">
        <v>65</v>
      </c>
      <c r="G46" s="177" t="s">
        <v>64</v>
      </c>
      <c r="H46" s="159" t="s">
        <v>64</v>
      </c>
      <c r="I46" s="160" t="s">
        <v>64</v>
      </c>
      <c r="J46" s="177" t="s">
        <v>65</v>
      </c>
      <c r="K46" s="159" t="s">
        <v>65</v>
      </c>
      <c r="L46" s="160" t="s">
        <v>65</v>
      </c>
      <c r="M46" s="177" t="s">
        <v>64</v>
      </c>
      <c r="N46" s="159" t="s">
        <v>64</v>
      </c>
      <c r="O46" s="161" t="s">
        <v>64</v>
      </c>
      <c r="P46" s="161" t="s">
        <v>64</v>
      </c>
      <c r="Q46" s="159" t="s">
        <v>65</v>
      </c>
      <c r="R46" s="160" t="s">
        <v>64</v>
      </c>
      <c r="S46" s="159" t="s">
        <v>65</v>
      </c>
      <c r="T46" s="160" t="s">
        <v>64</v>
      </c>
      <c r="U46" s="177" t="s">
        <v>65</v>
      </c>
      <c r="V46" s="177" t="s">
        <v>64</v>
      </c>
      <c r="W46" s="177" t="s">
        <v>64</v>
      </c>
      <c r="X46" s="177" t="s">
        <v>65</v>
      </c>
      <c r="Y46" s="177" t="s">
        <v>65</v>
      </c>
      <c r="Z46" s="177" t="s">
        <v>64</v>
      </c>
      <c r="AA46" s="177" t="s">
        <v>64</v>
      </c>
      <c r="AB46" s="177" t="s">
        <v>64</v>
      </c>
      <c r="AC46" s="177" t="s">
        <v>65</v>
      </c>
      <c r="AD46" s="177" t="s">
        <v>64</v>
      </c>
      <c r="AE46" s="177" t="s">
        <v>65</v>
      </c>
      <c r="AF46" s="177" t="s">
        <v>64</v>
      </c>
      <c r="AG46" s="177" t="s">
        <v>64</v>
      </c>
      <c r="AH46" s="177" t="s">
        <v>64</v>
      </c>
      <c r="AI46" s="177" t="s">
        <v>65</v>
      </c>
      <c r="AJ46" s="177" t="s">
        <v>65</v>
      </c>
      <c r="AK46" s="177" t="s">
        <v>65</v>
      </c>
      <c r="AL46" s="177" t="s">
        <v>64</v>
      </c>
      <c r="AM46" s="177" t="s">
        <v>64</v>
      </c>
      <c r="AN46" s="159" t="s">
        <v>64</v>
      </c>
      <c r="AO46" s="159" t="s">
        <v>64</v>
      </c>
      <c r="AP46" s="159" t="s">
        <v>64</v>
      </c>
      <c r="AQ46" s="177" t="s">
        <v>64</v>
      </c>
      <c r="AR46" s="177" t="s">
        <v>64</v>
      </c>
      <c r="AS46" s="177" t="s">
        <v>64</v>
      </c>
      <c r="AT46" s="177" t="s">
        <v>65</v>
      </c>
      <c r="AU46" s="177" t="s">
        <v>64</v>
      </c>
      <c r="AV46" s="159" t="s">
        <v>64</v>
      </c>
      <c r="AW46" s="160" t="s">
        <v>64</v>
      </c>
      <c r="AX46" s="177" t="s">
        <v>65</v>
      </c>
      <c r="AY46" s="177" t="s">
        <v>64</v>
      </c>
      <c r="AZ46" s="177" t="s">
        <v>65</v>
      </c>
      <c r="BA46" s="159" t="s">
        <v>64</v>
      </c>
      <c r="BB46" s="177" t="s">
        <v>64</v>
      </c>
      <c r="BC46" s="177" t="s">
        <v>65</v>
      </c>
      <c r="BD46" s="177" t="s">
        <v>65</v>
      </c>
      <c r="BE46" s="177" t="s">
        <v>65</v>
      </c>
      <c r="BF46" s="177" t="s">
        <v>65</v>
      </c>
    </row>
    <row r="47" spans="1:58" ht="14.4" x14ac:dyDescent="0.3">
      <c r="A47" s="373"/>
      <c r="B47" s="123" t="s">
        <v>901</v>
      </c>
      <c r="D47" s="177" t="s">
        <v>64</v>
      </c>
      <c r="E47" s="177" t="s">
        <v>64</v>
      </c>
      <c r="F47" s="177" t="s">
        <v>64</v>
      </c>
      <c r="G47" s="177" t="s">
        <v>64</v>
      </c>
      <c r="H47" s="159" t="s">
        <v>64</v>
      </c>
      <c r="I47" s="160" t="s">
        <v>64</v>
      </c>
      <c r="J47" s="177" t="s">
        <v>64</v>
      </c>
      <c r="K47" s="159" t="s">
        <v>64</v>
      </c>
      <c r="L47" s="160" t="s">
        <v>65</v>
      </c>
      <c r="M47" s="177" t="s">
        <v>64</v>
      </c>
      <c r="N47" s="159" t="s">
        <v>64</v>
      </c>
      <c r="O47" s="161" t="s">
        <v>64</v>
      </c>
      <c r="P47" s="161" t="s">
        <v>64</v>
      </c>
      <c r="Q47" s="159" t="s">
        <v>64</v>
      </c>
      <c r="R47" s="160" t="s">
        <v>64</v>
      </c>
      <c r="S47" s="159" t="s">
        <v>64</v>
      </c>
      <c r="T47" s="160" t="s">
        <v>64</v>
      </c>
      <c r="U47" s="206" t="s">
        <v>669</v>
      </c>
      <c r="V47" s="177" t="s">
        <v>65</v>
      </c>
      <c r="W47" s="177" t="s">
        <v>64</v>
      </c>
      <c r="X47" s="177" t="s">
        <v>64</v>
      </c>
      <c r="Y47" s="177" t="s">
        <v>64</v>
      </c>
      <c r="Z47" s="177" t="s">
        <v>64</v>
      </c>
      <c r="AA47" s="177" t="s">
        <v>65</v>
      </c>
      <c r="AB47" s="177" t="s">
        <v>64</v>
      </c>
      <c r="AC47" s="177" t="s">
        <v>64</v>
      </c>
      <c r="AD47" s="177" t="s">
        <v>64</v>
      </c>
      <c r="AE47" s="177" t="s">
        <v>64</v>
      </c>
      <c r="AF47" s="177" t="s">
        <v>64</v>
      </c>
      <c r="AG47" s="177" t="s">
        <v>64</v>
      </c>
      <c r="AH47" s="177" t="s">
        <v>64</v>
      </c>
      <c r="AI47" s="177" t="s">
        <v>64</v>
      </c>
      <c r="AJ47" s="177" t="s">
        <v>64</v>
      </c>
      <c r="AK47" s="177" t="s">
        <v>64</v>
      </c>
      <c r="AL47" s="177" t="s">
        <v>64</v>
      </c>
      <c r="AM47" s="177" t="s">
        <v>64</v>
      </c>
      <c r="AN47" s="159" t="s">
        <v>64</v>
      </c>
      <c r="AO47" s="159" t="s">
        <v>64</v>
      </c>
      <c r="AP47" s="159" t="s">
        <v>64</v>
      </c>
      <c r="AQ47" s="177" t="s">
        <v>64</v>
      </c>
      <c r="AR47" s="177" t="s">
        <v>64</v>
      </c>
      <c r="AS47" s="177" t="s">
        <v>64</v>
      </c>
      <c r="AT47" s="177" t="s">
        <v>64</v>
      </c>
      <c r="AU47" s="177" t="s">
        <v>64</v>
      </c>
      <c r="AV47" s="159" t="s">
        <v>64</v>
      </c>
      <c r="AW47" s="160" t="s">
        <v>64</v>
      </c>
      <c r="AX47" s="177" t="s">
        <v>65</v>
      </c>
      <c r="AY47" s="177" t="s">
        <v>64</v>
      </c>
      <c r="AZ47" s="177" t="s">
        <v>65</v>
      </c>
      <c r="BA47" s="159" t="s">
        <v>64</v>
      </c>
      <c r="BB47" s="177" t="s">
        <v>64</v>
      </c>
      <c r="BC47" s="177" t="s">
        <v>64</v>
      </c>
      <c r="BD47" s="177" t="s">
        <v>64</v>
      </c>
      <c r="BE47" s="177" t="s">
        <v>64</v>
      </c>
      <c r="BF47" s="177" t="s">
        <v>64</v>
      </c>
    </row>
    <row r="48" spans="1:58" ht="14.4" x14ac:dyDescent="0.3">
      <c r="A48" s="373"/>
      <c r="B48" s="123" t="s">
        <v>902</v>
      </c>
      <c r="D48" s="177" t="s">
        <v>64</v>
      </c>
      <c r="E48" s="177" t="s">
        <v>64</v>
      </c>
      <c r="F48" s="177" t="s">
        <v>64</v>
      </c>
      <c r="G48" s="177" t="s">
        <v>64</v>
      </c>
      <c r="H48" s="159" t="s">
        <v>64</v>
      </c>
      <c r="I48" s="160" t="s">
        <v>64</v>
      </c>
      <c r="J48" s="177" t="s">
        <v>64</v>
      </c>
      <c r="K48" s="159" t="s">
        <v>64</v>
      </c>
      <c r="L48" s="160" t="s">
        <v>65</v>
      </c>
      <c r="M48" s="177" t="s">
        <v>64</v>
      </c>
      <c r="N48" s="159" t="s">
        <v>64</v>
      </c>
      <c r="O48" s="161" t="s">
        <v>64</v>
      </c>
      <c r="P48" s="161" t="s">
        <v>64</v>
      </c>
      <c r="Q48" s="159" t="s">
        <v>64</v>
      </c>
      <c r="R48" s="160" t="s">
        <v>64</v>
      </c>
      <c r="S48" s="159" t="s">
        <v>64</v>
      </c>
      <c r="T48" s="160" t="s">
        <v>64</v>
      </c>
      <c r="U48" s="177" t="s">
        <v>64</v>
      </c>
      <c r="V48" s="177" t="s">
        <v>64</v>
      </c>
      <c r="W48" s="177" t="s">
        <v>64</v>
      </c>
      <c r="X48" s="177" t="s">
        <v>64</v>
      </c>
      <c r="Y48" s="177" t="s">
        <v>64</v>
      </c>
      <c r="Z48" s="177" t="s">
        <v>64</v>
      </c>
      <c r="AA48" s="177" t="s">
        <v>64</v>
      </c>
      <c r="AB48" s="177" t="s">
        <v>64</v>
      </c>
      <c r="AC48" s="177" t="s">
        <v>64</v>
      </c>
      <c r="AD48" s="177" t="s">
        <v>64</v>
      </c>
      <c r="AE48" s="177" t="s">
        <v>64</v>
      </c>
      <c r="AF48" s="177" t="s">
        <v>64</v>
      </c>
      <c r="AG48" s="177" t="s">
        <v>64</v>
      </c>
      <c r="AH48" s="177" t="s">
        <v>64</v>
      </c>
      <c r="AI48" s="177" t="s">
        <v>64</v>
      </c>
      <c r="AJ48" s="177" t="s">
        <v>64</v>
      </c>
      <c r="AK48" s="177" t="s">
        <v>64</v>
      </c>
      <c r="AL48" s="177" t="s">
        <v>64</v>
      </c>
      <c r="AM48" s="177" t="s">
        <v>64</v>
      </c>
      <c r="AN48" s="159" t="s">
        <v>64</v>
      </c>
      <c r="AO48" s="159" t="s">
        <v>64</v>
      </c>
      <c r="AP48" s="159" t="s">
        <v>64</v>
      </c>
      <c r="AQ48" s="177" t="s">
        <v>64</v>
      </c>
      <c r="AR48" s="177" t="s">
        <v>64</v>
      </c>
      <c r="AS48" s="177" t="s">
        <v>64</v>
      </c>
      <c r="AT48" s="177" t="s">
        <v>64</v>
      </c>
      <c r="AU48" s="177" t="s">
        <v>64</v>
      </c>
      <c r="AV48" s="159" t="s">
        <v>64</v>
      </c>
      <c r="AW48" s="160" t="s">
        <v>64</v>
      </c>
      <c r="AX48" s="177" t="s">
        <v>64</v>
      </c>
      <c r="AY48" s="177" t="s">
        <v>64</v>
      </c>
      <c r="AZ48" s="177" t="s">
        <v>64</v>
      </c>
      <c r="BA48" s="159" t="s">
        <v>64</v>
      </c>
      <c r="BB48" s="177" t="s">
        <v>64</v>
      </c>
      <c r="BC48" s="177" t="s">
        <v>64</v>
      </c>
      <c r="BD48" s="177" t="s">
        <v>64</v>
      </c>
      <c r="BE48" s="177" t="s">
        <v>64</v>
      </c>
      <c r="BF48" s="177" t="s">
        <v>64</v>
      </c>
    </row>
    <row r="49" spans="1:58" ht="14.4" x14ac:dyDescent="0.3">
      <c r="A49" s="373"/>
      <c r="B49" s="147" t="s">
        <v>672</v>
      </c>
      <c r="D49" s="210" t="s">
        <v>64</v>
      </c>
      <c r="E49" s="177" t="s">
        <v>64</v>
      </c>
      <c r="F49" s="177" t="s">
        <v>64</v>
      </c>
      <c r="G49" s="177" t="s">
        <v>64</v>
      </c>
      <c r="H49" s="159" t="s">
        <v>64</v>
      </c>
      <c r="I49" s="160" t="s">
        <v>64</v>
      </c>
      <c r="J49" s="177" t="s">
        <v>64</v>
      </c>
      <c r="K49" s="166" t="s">
        <v>669</v>
      </c>
      <c r="L49" s="164" t="s">
        <v>65</v>
      </c>
      <c r="M49" s="177" t="s">
        <v>64</v>
      </c>
      <c r="N49" s="159" t="s">
        <v>897</v>
      </c>
      <c r="O49" s="161" t="s">
        <v>897</v>
      </c>
      <c r="P49" s="161" t="s">
        <v>897</v>
      </c>
      <c r="Q49" s="159" t="s">
        <v>64</v>
      </c>
      <c r="R49" s="160" t="s">
        <v>64</v>
      </c>
      <c r="S49" s="159" t="s">
        <v>64</v>
      </c>
      <c r="T49" s="160" t="s">
        <v>64</v>
      </c>
      <c r="U49" s="177" t="s">
        <v>64</v>
      </c>
      <c r="V49" s="177" t="s">
        <v>64</v>
      </c>
      <c r="W49" s="177" t="s">
        <v>64</v>
      </c>
      <c r="X49" s="177" t="s">
        <v>64</v>
      </c>
      <c r="Y49" s="177" t="s">
        <v>65</v>
      </c>
      <c r="Z49" s="177" t="s">
        <v>64</v>
      </c>
      <c r="AA49" s="177" t="s">
        <v>64</v>
      </c>
      <c r="AB49" s="177" t="s">
        <v>64</v>
      </c>
      <c r="AC49" s="177" t="s">
        <v>64</v>
      </c>
      <c r="AD49" s="177" t="s">
        <v>65</v>
      </c>
      <c r="AE49" s="177" t="s">
        <v>64</v>
      </c>
      <c r="AF49" s="177" t="s">
        <v>65</v>
      </c>
      <c r="AG49" s="177" t="s">
        <v>64</v>
      </c>
      <c r="AH49" s="177" t="s">
        <v>64</v>
      </c>
      <c r="AI49" s="177" t="s">
        <v>65</v>
      </c>
      <c r="AJ49" s="177" t="s">
        <v>65</v>
      </c>
      <c r="AK49" s="177" t="s">
        <v>64</v>
      </c>
      <c r="AL49" s="177" t="s">
        <v>64</v>
      </c>
      <c r="AM49" s="177" t="s">
        <v>64</v>
      </c>
      <c r="AN49" s="159" t="s">
        <v>64</v>
      </c>
      <c r="AO49" s="159" t="s">
        <v>65</v>
      </c>
      <c r="AP49" s="159" t="s">
        <v>64</v>
      </c>
      <c r="AQ49" s="177" t="s">
        <v>65</v>
      </c>
      <c r="AR49" s="177" t="s">
        <v>64</v>
      </c>
      <c r="AS49" s="177" t="s">
        <v>65</v>
      </c>
      <c r="AT49" s="177" t="s">
        <v>64</v>
      </c>
      <c r="AU49" s="177" t="s">
        <v>64</v>
      </c>
      <c r="AV49" s="159" t="s">
        <v>64</v>
      </c>
      <c r="AW49" s="160" t="s">
        <v>64</v>
      </c>
      <c r="AX49" s="177" t="s">
        <v>65</v>
      </c>
      <c r="AY49" s="177" t="s">
        <v>64</v>
      </c>
      <c r="AZ49" s="177" t="s">
        <v>64</v>
      </c>
      <c r="BA49" s="159" t="s">
        <v>65</v>
      </c>
      <c r="BB49" s="177" t="s">
        <v>64</v>
      </c>
      <c r="BC49" s="177" t="s">
        <v>64</v>
      </c>
      <c r="BD49" s="177" t="s">
        <v>65</v>
      </c>
      <c r="BE49" s="177" t="s">
        <v>64</v>
      </c>
      <c r="BF49" s="177" t="s">
        <v>64</v>
      </c>
    </row>
    <row r="50" spans="1:58" ht="15" thickBot="1" x14ac:dyDescent="0.35">
      <c r="A50" s="373"/>
      <c r="B50" s="50" t="s">
        <v>903</v>
      </c>
      <c r="D50" s="177" t="s">
        <v>64</v>
      </c>
      <c r="E50" s="177" t="s">
        <v>64</v>
      </c>
      <c r="F50" s="177" t="s">
        <v>64</v>
      </c>
      <c r="G50" s="177" t="s">
        <v>64</v>
      </c>
      <c r="H50" s="159" t="s">
        <v>64</v>
      </c>
      <c r="I50" s="160" t="s">
        <v>64</v>
      </c>
      <c r="J50" s="177" t="s">
        <v>64</v>
      </c>
      <c r="K50" s="159" t="s">
        <v>64</v>
      </c>
      <c r="L50" s="160" t="s">
        <v>65</v>
      </c>
      <c r="M50" s="177" t="s">
        <v>64</v>
      </c>
      <c r="N50" s="159" t="s">
        <v>64</v>
      </c>
      <c r="O50" s="161" t="s">
        <v>64</v>
      </c>
      <c r="P50" s="161" t="s">
        <v>64</v>
      </c>
      <c r="Q50" s="159" t="s">
        <v>64</v>
      </c>
      <c r="R50" s="160" t="s">
        <v>64</v>
      </c>
      <c r="S50" s="159" t="s">
        <v>64</v>
      </c>
      <c r="T50" s="160" t="s">
        <v>64</v>
      </c>
      <c r="U50" s="177" t="s">
        <v>64</v>
      </c>
      <c r="V50" s="206" t="s">
        <v>670</v>
      </c>
      <c r="W50" s="177" t="s">
        <v>64</v>
      </c>
      <c r="X50" s="177" t="s">
        <v>64</v>
      </c>
      <c r="Y50" s="177" t="s">
        <v>64</v>
      </c>
      <c r="Z50" s="177" t="s">
        <v>64</v>
      </c>
      <c r="AA50" s="177" t="s">
        <v>64</v>
      </c>
      <c r="AB50" s="177" t="s">
        <v>64</v>
      </c>
      <c r="AC50" s="177" t="s">
        <v>64</v>
      </c>
      <c r="AD50" s="177" t="s">
        <v>64</v>
      </c>
      <c r="AE50" s="177" t="s">
        <v>64</v>
      </c>
      <c r="AF50" s="177" t="s">
        <v>64</v>
      </c>
      <c r="AG50" s="177" t="s">
        <v>64</v>
      </c>
      <c r="AH50" s="177" t="s">
        <v>64</v>
      </c>
      <c r="AI50" s="177" t="s">
        <v>64</v>
      </c>
      <c r="AJ50" s="177" t="s">
        <v>64</v>
      </c>
      <c r="AK50" s="177" t="s">
        <v>64</v>
      </c>
      <c r="AL50" s="177" t="s">
        <v>64</v>
      </c>
      <c r="AM50" s="177" t="s">
        <v>64</v>
      </c>
      <c r="AN50" s="159" t="s">
        <v>64</v>
      </c>
      <c r="AO50" s="159" t="s">
        <v>64</v>
      </c>
      <c r="AP50" s="159" t="s">
        <v>64</v>
      </c>
      <c r="AQ50" s="177" t="s">
        <v>64</v>
      </c>
      <c r="AR50" s="177" t="s">
        <v>65</v>
      </c>
      <c r="AS50" s="177" t="s">
        <v>64</v>
      </c>
      <c r="AT50" s="177" t="s">
        <v>64</v>
      </c>
      <c r="AU50" s="177" t="s">
        <v>64</v>
      </c>
      <c r="AV50" s="159" t="s">
        <v>64</v>
      </c>
      <c r="AW50" s="160" t="s">
        <v>64</v>
      </c>
      <c r="AX50" s="177" t="s">
        <v>65</v>
      </c>
      <c r="AY50" s="177" t="s">
        <v>64</v>
      </c>
      <c r="AZ50" s="177" t="s">
        <v>64</v>
      </c>
      <c r="BA50" s="159" t="s">
        <v>64</v>
      </c>
      <c r="BB50" s="177" t="s">
        <v>64</v>
      </c>
      <c r="BC50" s="177" t="s">
        <v>64</v>
      </c>
      <c r="BD50" s="177" t="s">
        <v>64</v>
      </c>
      <c r="BE50" s="177" t="s">
        <v>64</v>
      </c>
      <c r="BF50" s="177" t="s">
        <v>64</v>
      </c>
    </row>
    <row r="51" spans="1:58" ht="15" thickTop="1" x14ac:dyDescent="0.3">
      <c r="A51" s="373"/>
      <c r="B51" s="148" t="s">
        <v>904</v>
      </c>
      <c r="D51" s="211" t="s">
        <v>673</v>
      </c>
      <c r="E51" s="211" t="s">
        <v>674</v>
      </c>
      <c r="F51" s="211" t="s">
        <v>675</v>
      </c>
      <c r="G51" s="211" t="s">
        <v>676</v>
      </c>
      <c r="H51" s="170" t="s">
        <v>677</v>
      </c>
      <c r="I51" s="171" t="s">
        <v>677</v>
      </c>
      <c r="J51" s="211" t="s">
        <v>678</v>
      </c>
      <c r="K51" s="170" t="s">
        <v>679</v>
      </c>
      <c r="L51" s="160" t="s">
        <v>65</v>
      </c>
      <c r="M51" s="177" t="s">
        <v>680</v>
      </c>
      <c r="N51" s="170" t="s">
        <v>681</v>
      </c>
      <c r="O51" s="240" t="s">
        <v>681</v>
      </c>
      <c r="P51" s="240" t="s">
        <v>681</v>
      </c>
      <c r="Q51" s="170" t="s">
        <v>682</v>
      </c>
      <c r="R51" s="171"/>
      <c r="S51" s="170" t="s">
        <v>679</v>
      </c>
      <c r="T51" s="171" t="s">
        <v>683</v>
      </c>
      <c r="U51" s="211" t="s">
        <v>684</v>
      </c>
      <c r="V51" s="177" t="s">
        <v>681</v>
      </c>
      <c r="W51" s="211" t="s">
        <v>685</v>
      </c>
      <c r="X51" s="211" t="s">
        <v>686</v>
      </c>
      <c r="Y51" s="211" t="s">
        <v>687</v>
      </c>
      <c r="Z51" s="211" t="s">
        <v>688</v>
      </c>
      <c r="AA51" s="211" t="s">
        <v>681</v>
      </c>
      <c r="AB51" s="211" t="s">
        <v>689</v>
      </c>
      <c r="AC51" s="211" t="s">
        <v>690</v>
      </c>
      <c r="AD51" s="211" t="s">
        <v>691</v>
      </c>
      <c r="AE51" s="211" t="s">
        <v>692</v>
      </c>
      <c r="AF51" s="211" t="s">
        <v>681</v>
      </c>
      <c r="AG51" s="211" t="s">
        <v>681</v>
      </c>
      <c r="AH51" s="211" t="s">
        <v>681</v>
      </c>
      <c r="AI51" s="170" t="s">
        <v>679</v>
      </c>
      <c r="AJ51" s="170" t="s">
        <v>679</v>
      </c>
      <c r="AK51" s="211" t="s">
        <v>681</v>
      </c>
      <c r="AL51" s="211" t="s">
        <v>693</v>
      </c>
      <c r="AM51" s="211" t="s">
        <v>694</v>
      </c>
      <c r="AN51" s="211" t="s">
        <v>681</v>
      </c>
      <c r="AO51" s="211" t="s">
        <v>695</v>
      </c>
      <c r="AP51" s="211" t="s">
        <v>696</v>
      </c>
      <c r="AQ51" s="211" t="s">
        <v>697</v>
      </c>
      <c r="AR51" s="177" t="s">
        <v>698</v>
      </c>
      <c r="AS51" s="211" t="s">
        <v>687</v>
      </c>
      <c r="AT51" s="211" t="s">
        <v>699</v>
      </c>
      <c r="AU51" s="177" t="s">
        <v>696</v>
      </c>
      <c r="AV51" s="239" t="s">
        <v>700</v>
      </c>
      <c r="AW51" s="171" t="s">
        <v>701</v>
      </c>
      <c r="AX51" s="177" t="s">
        <v>702</v>
      </c>
      <c r="AY51" s="211" t="s">
        <v>696</v>
      </c>
      <c r="AZ51" s="237" t="s">
        <v>696</v>
      </c>
      <c r="BA51" s="237" t="s">
        <v>703</v>
      </c>
      <c r="BB51" s="211" t="s">
        <v>704</v>
      </c>
      <c r="BC51" s="238" t="s">
        <v>705</v>
      </c>
      <c r="BD51" s="211" t="s">
        <v>706</v>
      </c>
      <c r="BE51" s="211" t="s">
        <v>707</v>
      </c>
      <c r="BF51" s="177" t="s">
        <v>696</v>
      </c>
    </row>
    <row r="52" spans="1:58" ht="14.4" x14ac:dyDescent="0.3">
      <c r="A52" s="373"/>
      <c r="B52" s="123" t="s">
        <v>905</v>
      </c>
      <c r="D52" s="177" t="s">
        <v>64</v>
      </c>
      <c r="E52" s="177" t="s">
        <v>64</v>
      </c>
      <c r="F52" s="177" t="s">
        <v>64</v>
      </c>
      <c r="G52" s="177" t="s">
        <v>64</v>
      </c>
      <c r="H52" s="159" t="s">
        <v>64</v>
      </c>
      <c r="I52" s="160" t="s">
        <v>64</v>
      </c>
      <c r="J52" s="177" t="s">
        <v>64</v>
      </c>
      <c r="K52" s="159" t="s">
        <v>64</v>
      </c>
      <c r="L52" s="160" t="s">
        <v>65</v>
      </c>
      <c r="M52" s="177" t="s">
        <v>64</v>
      </c>
      <c r="N52" s="159" t="s">
        <v>64</v>
      </c>
      <c r="O52" s="161" t="s">
        <v>64</v>
      </c>
      <c r="P52" s="161" t="s">
        <v>64</v>
      </c>
      <c r="Q52" s="159" t="s">
        <v>64</v>
      </c>
      <c r="R52" s="160" t="s">
        <v>64</v>
      </c>
      <c r="S52" s="159" t="s">
        <v>64</v>
      </c>
      <c r="T52" s="160" t="s">
        <v>64</v>
      </c>
      <c r="U52" s="177" t="s">
        <v>64</v>
      </c>
      <c r="V52" s="177" t="s">
        <v>64</v>
      </c>
      <c r="W52" s="177" t="s">
        <v>64</v>
      </c>
      <c r="X52" s="177" t="s">
        <v>64</v>
      </c>
      <c r="Y52" s="177" t="s">
        <v>64</v>
      </c>
      <c r="Z52" s="177" t="s">
        <v>64</v>
      </c>
      <c r="AA52" s="177" t="s">
        <v>64</v>
      </c>
      <c r="AB52" s="177" t="s">
        <v>64</v>
      </c>
      <c r="AC52" s="177" t="s">
        <v>64</v>
      </c>
      <c r="AD52" s="177" t="s">
        <v>64</v>
      </c>
      <c r="AE52" s="177" t="s">
        <v>64</v>
      </c>
      <c r="AF52" s="177" t="s">
        <v>64</v>
      </c>
      <c r="AG52" s="177" t="s">
        <v>64</v>
      </c>
      <c r="AH52" s="177" t="s">
        <v>64</v>
      </c>
      <c r="AI52" s="177" t="s">
        <v>64</v>
      </c>
      <c r="AJ52" s="177" t="s">
        <v>64</v>
      </c>
      <c r="AK52" s="177" t="s">
        <v>64</v>
      </c>
      <c r="AL52" s="177" t="s">
        <v>64</v>
      </c>
      <c r="AM52" s="177" t="s">
        <v>64</v>
      </c>
      <c r="AN52" s="177" t="s">
        <v>64</v>
      </c>
      <c r="AO52" s="177" t="s">
        <v>64</v>
      </c>
      <c r="AP52" s="177" t="s">
        <v>64</v>
      </c>
      <c r="AQ52" s="177" t="s">
        <v>64</v>
      </c>
      <c r="AR52" s="177" t="s">
        <v>64</v>
      </c>
      <c r="AS52" s="177" t="s">
        <v>64</v>
      </c>
      <c r="AT52" s="177" t="s">
        <v>64</v>
      </c>
      <c r="AU52" s="177" t="s">
        <v>64</v>
      </c>
      <c r="AV52" s="159" t="s">
        <v>64</v>
      </c>
      <c r="AW52" s="160" t="s">
        <v>64</v>
      </c>
      <c r="AX52" s="177" t="s">
        <v>65</v>
      </c>
      <c r="AY52" s="177" t="s">
        <v>64</v>
      </c>
      <c r="AZ52" s="177" t="s">
        <v>64</v>
      </c>
      <c r="BA52" s="159" t="s">
        <v>64</v>
      </c>
      <c r="BB52" s="177" t="s">
        <v>64</v>
      </c>
      <c r="BC52" s="177" t="s">
        <v>64</v>
      </c>
      <c r="BD52" s="177" t="s">
        <v>64</v>
      </c>
      <c r="BE52" s="177" t="s">
        <v>64</v>
      </c>
      <c r="BF52" s="177" t="s">
        <v>64</v>
      </c>
    </row>
    <row r="53" spans="1:58" ht="15" thickBot="1" x14ac:dyDescent="0.35">
      <c r="A53" s="373"/>
      <c r="B53" s="123" t="s">
        <v>906</v>
      </c>
      <c r="D53" s="177" t="s">
        <v>64</v>
      </c>
      <c r="E53" s="177" t="s">
        <v>64</v>
      </c>
      <c r="F53" s="177" t="s">
        <v>64</v>
      </c>
      <c r="G53" s="177" t="s">
        <v>64</v>
      </c>
      <c r="H53" s="159" t="s">
        <v>64</v>
      </c>
      <c r="I53" s="160" t="s">
        <v>64</v>
      </c>
      <c r="J53" s="177" t="s">
        <v>64</v>
      </c>
      <c r="K53" s="159" t="s">
        <v>64</v>
      </c>
      <c r="L53" s="160" t="s">
        <v>65</v>
      </c>
      <c r="M53" s="177" t="s">
        <v>64</v>
      </c>
      <c r="N53" s="159" t="s">
        <v>64</v>
      </c>
      <c r="O53" s="161" t="s">
        <v>64</v>
      </c>
      <c r="P53" s="161" t="s">
        <v>64</v>
      </c>
      <c r="Q53" s="159" t="s">
        <v>64</v>
      </c>
      <c r="R53" s="160" t="s">
        <v>64</v>
      </c>
      <c r="S53" s="159" t="s">
        <v>64</v>
      </c>
      <c r="T53" s="160" t="s">
        <v>64</v>
      </c>
      <c r="U53" s="177" t="s">
        <v>64</v>
      </c>
      <c r="V53" s="177" t="s">
        <v>64</v>
      </c>
      <c r="W53" s="177" t="s">
        <v>64</v>
      </c>
      <c r="X53" s="177" t="s">
        <v>64</v>
      </c>
      <c r="Y53" s="177" t="s">
        <v>64</v>
      </c>
      <c r="Z53" s="177" t="s">
        <v>64</v>
      </c>
      <c r="AA53" s="177" t="s">
        <v>64</v>
      </c>
      <c r="AB53" s="177" t="s">
        <v>64</v>
      </c>
      <c r="AC53" s="177" t="s">
        <v>64</v>
      </c>
      <c r="AD53" s="177" t="s">
        <v>64</v>
      </c>
      <c r="AE53" s="177" t="s">
        <v>64</v>
      </c>
      <c r="AF53" s="177" t="s">
        <v>64</v>
      </c>
      <c r="AG53" s="177" t="s">
        <v>64</v>
      </c>
      <c r="AH53" s="177" t="s">
        <v>64</v>
      </c>
      <c r="AI53" s="177" t="s">
        <v>64</v>
      </c>
      <c r="AJ53" s="177" t="s">
        <v>64</v>
      </c>
      <c r="AK53" s="177" t="s">
        <v>64</v>
      </c>
      <c r="AL53" s="177" t="s">
        <v>64</v>
      </c>
      <c r="AM53" s="177" t="s">
        <v>64</v>
      </c>
      <c r="AN53" s="177" t="s">
        <v>64</v>
      </c>
      <c r="AO53" s="177" t="s">
        <v>64</v>
      </c>
      <c r="AP53" s="177" t="s">
        <v>64</v>
      </c>
      <c r="AQ53" s="177" t="s">
        <v>64</v>
      </c>
      <c r="AR53" s="177" t="s">
        <v>64</v>
      </c>
      <c r="AS53" s="177" t="s">
        <v>64</v>
      </c>
      <c r="AT53" s="177" t="s">
        <v>64</v>
      </c>
      <c r="AU53" s="177" t="s">
        <v>64</v>
      </c>
      <c r="AV53" s="159" t="s">
        <v>64</v>
      </c>
      <c r="AW53" s="160" t="s">
        <v>64</v>
      </c>
      <c r="AX53" s="177" t="s">
        <v>65</v>
      </c>
      <c r="AY53" s="177" t="s">
        <v>64</v>
      </c>
      <c r="AZ53" s="177" t="s">
        <v>64</v>
      </c>
      <c r="BA53" s="159" t="s">
        <v>64</v>
      </c>
      <c r="BB53" s="177" t="s">
        <v>64</v>
      </c>
      <c r="BC53" s="177" t="s">
        <v>64</v>
      </c>
      <c r="BD53" s="177" t="s">
        <v>64</v>
      </c>
      <c r="BE53" s="177" t="s">
        <v>64</v>
      </c>
      <c r="BF53" s="177" t="s">
        <v>64</v>
      </c>
    </row>
    <row r="54" spans="1:58" ht="15" thickTop="1" x14ac:dyDescent="0.3">
      <c r="A54" s="373"/>
      <c r="B54" s="149" t="s">
        <v>907</v>
      </c>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row>
    <row r="55" spans="1:58" ht="14.4" x14ac:dyDescent="0.3">
      <c r="A55" s="373"/>
      <c r="B55" s="123" t="s">
        <v>908</v>
      </c>
      <c r="D55" s="177" t="s">
        <v>65</v>
      </c>
      <c r="E55" s="177" t="s">
        <v>65</v>
      </c>
      <c r="F55" s="177" t="s">
        <v>64</v>
      </c>
      <c r="G55" s="177" t="s">
        <v>65</v>
      </c>
      <c r="H55" s="159" t="s">
        <v>64</v>
      </c>
      <c r="I55" s="160" t="s">
        <v>65</v>
      </c>
      <c r="J55" s="177" t="s">
        <v>65</v>
      </c>
      <c r="K55" s="159" t="s">
        <v>65</v>
      </c>
      <c r="L55" s="160" t="s">
        <v>65</v>
      </c>
      <c r="M55" s="177" t="s">
        <v>65</v>
      </c>
      <c r="N55" s="159" t="s">
        <v>64</v>
      </c>
      <c r="O55" s="161" t="s">
        <v>64</v>
      </c>
      <c r="P55" s="161" t="s">
        <v>64</v>
      </c>
      <c r="Q55" s="159" t="s">
        <v>65</v>
      </c>
      <c r="R55" s="160" t="s">
        <v>65</v>
      </c>
      <c r="S55" s="159" t="s">
        <v>64</v>
      </c>
      <c r="T55" s="160" t="s">
        <v>65</v>
      </c>
      <c r="U55" s="177" t="s">
        <v>64</v>
      </c>
      <c r="V55" s="177" t="s">
        <v>64</v>
      </c>
      <c r="W55" s="177" t="s">
        <v>64</v>
      </c>
      <c r="X55" s="177" t="s">
        <v>64</v>
      </c>
      <c r="Y55" s="177" t="s">
        <v>65</v>
      </c>
      <c r="Z55" s="177" t="s">
        <v>65</v>
      </c>
      <c r="AA55" s="177" t="s">
        <v>65</v>
      </c>
      <c r="AB55" s="177" t="s">
        <v>64</v>
      </c>
      <c r="AC55" s="177" t="s">
        <v>65</v>
      </c>
      <c r="AD55" s="177" t="s">
        <v>65</v>
      </c>
      <c r="AE55" s="177" t="s">
        <v>64</v>
      </c>
      <c r="AF55" s="177" t="s">
        <v>64</v>
      </c>
      <c r="AG55" s="177" t="s">
        <v>64</v>
      </c>
      <c r="AH55" s="177" t="s">
        <v>64</v>
      </c>
      <c r="AI55" s="177" t="s">
        <v>64</v>
      </c>
      <c r="AJ55" s="177" t="s">
        <v>64</v>
      </c>
      <c r="AK55" s="177" t="s">
        <v>64</v>
      </c>
      <c r="AL55" s="177" t="s">
        <v>65</v>
      </c>
      <c r="AM55" s="177" t="s">
        <v>64</v>
      </c>
      <c r="AN55" s="159" t="s">
        <v>64</v>
      </c>
      <c r="AO55" s="159" t="s">
        <v>65</v>
      </c>
      <c r="AP55" s="159" t="s">
        <v>64</v>
      </c>
      <c r="AQ55" s="177" t="s">
        <v>65</v>
      </c>
      <c r="AR55" s="177" t="s">
        <v>64</v>
      </c>
      <c r="AS55" s="177" t="s">
        <v>65</v>
      </c>
      <c r="AT55" s="177" t="s">
        <v>64</v>
      </c>
      <c r="AU55" s="177" t="s">
        <v>65</v>
      </c>
      <c r="AV55" s="159" t="s">
        <v>65</v>
      </c>
      <c r="AW55" s="160" t="s">
        <v>65</v>
      </c>
      <c r="AX55" s="177" t="s">
        <v>64</v>
      </c>
      <c r="AY55" s="177" t="s">
        <v>65</v>
      </c>
      <c r="AZ55" s="177" t="s">
        <v>65</v>
      </c>
      <c r="BA55" s="159" t="s">
        <v>64</v>
      </c>
      <c r="BB55" s="177" t="s">
        <v>64</v>
      </c>
      <c r="BC55" s="177" t="s">
        <v>65</v>
      </c>
      <c r="BD55" s="177" t="s">
        <v>64</v>
      </c>
      <c r="BE55" s="177" t="s">
        <v>65</v>
      </c>
      <c r="BF55" s="177" t="s">
        <v>64</v>
      </c>
    </row>
    <row r="56" spans="1:58" ht="15" thickBot="1" x14ac:dyDescent="0.35">
      <c r="A56" s="373"/>
      <c r="B56" s="50" t="s">
        <v>909</v>
      </c>
      <c r="D56" s="177" t="s">
        <v>65</v>
      </c>
      <c r="E56" s="177" t="s">
        <v>65</v>
      </c>
      <c r="F56" s="177" t="s">
        <v>65</v>
      </c>
      <c r="G56" s="177" t="s">
        <v>65</v>
      </c>
      <c r="H56" s="159" t="s">
        <v>64</v>
      </c>
      <c r="I56" s="160" t="s">
        <v>65</v>
      </c>
      <c r="J56" s="177" t="s">
        <v>65</v>
      </c>
      <c r="K56" s="159" t="s">
        <v>65</v>
      </c>
      <c r="L56" s="160" t="s">
        <v>65</v>
      </c>
      <c r="M56" s="177" t="s">
        <v>65</v>
      </c>
      <c r="N56" s="159" t="s">
        <v>64</v>
      </c>
      <c r="O56" s="161" t="s">
        <v>64</v>
      </c>
      <c r="P56" s="161" t="s">
        <v>64</v>
      </c>
      <c r="Q56" s="159" t="s">
        <v>65</v>
      </c>
      <c r="R56" s="160" t="s">
        <v>65</v>
      </c>
      <c r="S56" s="159" t="s">
        <v>64</v>
      </c>
      <c r="T56" s="160" t="s">
        <v>65</v>
      </c>
      <c r="U56" s="177" t="s">
        <v>64</v>
      </c>
      <c r="V56" s="177" t="s">
        <v>64</v>
      </c>
      <c r="W56" s="177" t="s">
        <v>64</v>
      </c>
      <c r="X56" s="177" t="s">
        <v>64</v>
      </c>
      <c r="Y56" s="177" t="s">
        <v>65</v>
      </c>
      <c r="Z56" s="177" t="s">
        <v>65</v>
      </c>
      <c r="AA56" s="177" t="s">
        <v>65</v>
      </c>
      <c r="AB56" s="177" t="s">
        <v>64</v>
      </c>
      <c r="AC56" s="177" t="s">
        <v>65</v>
      </c>
      <c r="AD56" s="177" t="s">
        <v>65</v>
      </c>
      <c r="AE56" s="177" t="s">
        <v>64</v>
      </c>
      <c r="AF56" s="177" t="s">
        <v>64</v>
      </c>
      <c r="AG56" s="177" t="s">
        <v>64</v>
      </c>
      <c r="AH56" s="177" t="s">
        <v>64</v>
      </c>
      <c r="AI56" s="177" t="s">
        <v>65</v>
      </c>
      <c r="AJ56" s="177" t="s">
        <v>65</v>
      </c>
      <c r="AK56" s="177" t="s">
        <v>64</v>
      </c>
      <c r="AL56" s="177" t="s">
        <v>65</v>
      </c>
      <c r="AM56" s="177" t="s">
        <v>64</v>
      </c>
      <c r="AN56" s="159" t="s">
        <v>64</v>
      </c>
      <c r="AO56" s="159" t="s">
        <v>65</v>
      </c>
      <c r="AP56" s="159" t="s">
        <v>64</v>
      </c>
      <c r="AQ56" s="177" t="s">
        <v>65</v>
      </c>
      <c r="AR56" s="177" t="s">
        <v>64</v>
      </c>
      <c r="AS56" s="177" t="s">
        <v>65</v>
      </c>
      <c r="AT56" s="177" t="s">
        <v>64</v>
      </c>
      <c r="AU56" s="177" t="s">
        <v>65</v>
      </c>
      <c r="AV56" s="159" t="s">
        <v>65</v>
      </c>
      <c r="AW56" s="160" t="s">
        <v>65</v>
      </c>
      <c r="AX56" s="177" t="s">
        <v>64</v>
      </c>
      <c r="AY56" s="177" t="s">
        <v>65</v>
      </c>
      <c r="AZ56" s="177" t="s">
        <v>65</v>
      </c>
      <c r="BA56" s="159" t="s">
        <v>64</v>
      </c>
      <c r="BB56" s="177" t="s">
        <v>64</v>
      </c>
      <c r="BC56" s="177" t="s">
        <v>65</v>
      </c>
      <c r="BD56" s="177" t="s">
        <v>64</v>
      </c>
      <c r="BE56" s="177" t="s">
        <v>65</v>
      </c>
      <c r="BF56" s="177" t="s">
        <v>65</v>
      </c>
    </row>
    <row r="57" spans="1:58" ht="17.25" customHeight="1" thickTop="1" x14ac:dyDescent="0.3">
      <c r="A57" s="373"/>
      <c r="B57" s="149" t="s">
        <v>910</v>
      </c>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row>
    <row r="58" spans="1:58" ht="14.4" x14ac:dyDescent="0.3">
      <c r="A58" s="373"/>
      <c r="B58" s="123" t="s">
        <v>911</v>
      </c>
      <c r="D58" s="177" t="s">
        <v>65</v>
      </c>
      <c r="E58" s="177" t="s">
        <v>65</v>
      </c>
      <c r="F58" s="177" t="s">
        <v>65</v>
      </c>
      <c r="G58" s="177" t="s">
        <v>65</v>
      </c>
      <c r="H58" s="159" t="s">
        <v>65</v>
      </c>
      <c r="I58" s="160" t="s">
        <v>65</v>
      </c>
      <c r="J58" s="177" t="s">
        <v>65</v>
      </c>
      <c r="K58" s="159" t="s">
        <v>65</v>
      </c>
      <c r="L58" s="160" t="s">
        <v>65</v>
      </c>
      <c r="M58" s="177" t="s">
        <v>65</v>
      </c>
      <c r="N58" s="159" t="s">
        <v>65</v>
      </c>
      <c r="O58" s="161" t="s">
        <v>65</v>
      </c>
      <c r="P58" s="161" t="s">
        <v>65</v>
      </c>
      <c r="Q58" s="159" t="s">
        <v>65</v>
      </c>
      <c r="R58" s="160" t="s">
        <v>65</v>
      </c>
      <c r="S58" s="159" t="s">
        <v>65</v>
      </c>
      <c r="T58" s="160" t="s">
        <v>65</v>
      </c>
      <c r="U58" s="177" t="s">
        <v>65</v>
      </c>
      <c r="V58" s="177" t="s">
        <v>65</v>
      </c>
      <c r="W58" s="177" t="s">
        <v>65</v>
      </c>
      <c r="X58" s="177" t="s">
        <v>65</v>
      </c>
      <c r="Y58" s="177" t="s">
        <v>65</v>
      </c>
      <c r="Z58" s="177" t="s">
        <v>65</v>
      </c>
      <c r="AA58" s="177" t="s">
        <v>65</v>
      </c>
      <c r="AB58" s="177" t="s">
        <v>65</v>
      </c>
      <c r="AC58" s="177" t="s">
        <v>65</v>
      </c>
      <c r="AD58" s="177" t="s">
        <v>65</v>
      </c>
      <c r="AE58" s="177" t="s">
        <v>65</v>
      </c>
      <c r="AF58" s="177" t="s">
        <v>65</v>
      </c>
      <c r="AG58" s="177" t="s">
        <v>65</v>
      </c>
      <c r="AH58" s="177" t="s">
        <v>65</v>
      </c>
      <c r="AI58" s="177" t="s">
        <v>65</v>
      </c>
      <c r="AJ58" s="177" t="s">
        <v>65</v>
      </c>
      <c r="AK58" s="177" t="s">
        <v>65</v>
      </c>
      <c r="AL58" s="177" t="s">
        <v>65</v>
      </c>
      <c r="AM58" s="177" t="s">
        <v>65</v>
      </c>
      <c r="AN58" s="159" t="s">
        <v>65</v>
      </c>
      <c r="AO58" s="159" t="s">
        <v>65</v>
      </c>
      <c r="AP58" s="159" t="s">
        <v>64</v>
      </c>
      <c r="AQ58" s="177" t="s">
        <v>65</v>
      </c>
      <c r="AR58" s="177" t="s">
        <v>65</v>
      </c>
      <c r="AS58" s="177" t="s">
        <v>65</v>
      </c>
      <c r="AT58" s="177" t="s">
        <v>65</v>
      </c>
      <c r="AU58" s="177" t="s">
        <v>65</v>
      </c>
      <c r="AV58" s="159" t="s">
        <v>65</v>
      </c>
      <c r="AW58" s="160" t="s">
        <v>65</v>
      </c>
      <c r="AX58" s="177" t="s">
        <v>65</v>
      </c>
      <c r="AY58" s="177" t="s">
        <v>65</v>
      </c>
      <c r="AZ58" s="177" t="s">
        <v>65</v>
      </c>
      <c r="BA58" s="159" t="s">
        <v>65</v>
      </c>
      <c r="BB58" s="177" t="s">
        <v>65</v>
      </c>
      <c r="BC58" s="177" t="s">
        <v>65</v>
      </c>
      <c r="BD58" s="177" t="s">
        <v>64</v>
      </c>
      <c r="BE58" s="177" t="s">
        <v>65</v>
      </c>
      <c r="BF58" s="177" t="s">
        <v>65</v>
      </c>
    </row>
    <row r="59" spans="1:58" ht="14.4" x14ac:dyDescent="0.3">
      <c r="A59" s="373"/>
      <c r="B59" s="123" t="s">
        <v>912</v>
      </c>
      <c r="D59" s="177" t="s">
        <v>65</v>
      </c>
      <c r="E59" s="177" t="s">
        <v>65</v>
      </c>
      <c r="F59" s="177" t="s">
        <v>64</v>
      </c>
      <c r="G59" s="177" t="s">
        <v>65</v>
      </c>
      <c r="H59" s="159" t="s">
        <v>65</v>
      </c>
      <c r="I59" s="160" t="s">
        <v>65</v>
      </c>
      <c r="J59" s="177" t="s">
        <v>65</v>
      </c>
      <c r="K59" s="159" t="s">
        <v>65</v>
      </c>
      <c r="L59" s="160" t="s">
        <v>65</v>
      </c>
      <c r="M59" s="177" t="s">
        <v>65</v>
      </c>
      <c r="N59" s="159" t="s">
        <v>65</v>
      </c>
      <c r="O59" s="161" t="s">
        <v>65</v>
      </c>
      <c r="P59" s="161" t="s">
        <v>65</v>
      </c>
      <c r="Q59" s="159" t="s">
        <v>65</v>
      </c>
      <c r="R59" s="160" t="s">
        <v>65</v>
      </c>
      <c r="S59" s="159" t="s">
        <v>65</v>
      </c>
      <c r="T59" s="160" t="s">
        <v>65</v>
      </c>
      <c r="U59" s="177" t="s">
        <v>64</v>
      </c>
      <c r="V59" s="177" t="s">
        <v>64</v>
      </c>
      <c r="W59" s="177" t="s">
        <v>65</v>
      </c>
      <c r="X59" s="177" t="s">
        <v>65</v>
      </c>
      <c r="Y59" s="177" t="s">
        <v>65</v>
      </c>
      <c r="Z59" s="177" t="s">
        <v>65</v>
      </c>
      <c r="AA59" s="177" t="s">
        <v>65</v>
      </c>
      <c r="AB59" s="177" t="s">
        <v>65</v>
      </c>
      <c r="AC59" s="177" t="s">
        <v>65</v>
      </c>
      <c r="AD59" s="177" t="s">
        <v>65</v>
      </c>
      <c r="AE59" s="177" t="s">
        <v>65</v>
      </c>
      <c r="AF59" s="177" t="s">
        <v>64</v>
      </c>
      <c r="AG59" s="177" t="s">
        <v>64</v>
      </c>
      <c r="AH59" s="177" t="s">
        <v>64</v>
      </c>
      <c r="AI59" s="177" t="s">
        <v>65</v>
      </c>
      <c r="AJ59" s="177" t="s">
        <v>65</v>
      </c>
      <c r="AK59" s="177" t="s">
        <v>65</v>
      </c>
      <c r="AL59" s="177" t="s">
        <v>65</v>
      </c>
      <c r="AM59" s="177" t="s">
        <v>64</v>
      </c>
      <c r="AN59" s="159" t="s">
        <v>64</v>
      </c>
      <c r="AO59" s="159" t="s">
        <v>65</v>
      </c>
      <c r="AP59" s="159" t="s">
        <v>64</v>
      </c>
      <c r="AQ59" s="177" t="s">
        <v>65</v>
      </c>
      <c r="AR59" s="177" t="s">
        <v>65</v>
      </c>
      <c r="AS59" s="177" t="s">
        <v>65</v>
      </c>
      <c r="AT59" s="177" t="s">
        <v>65</v>
      </c>
      <c r="AU59" s="177" t="s">
        <v>65</v>
      </c>
      <c r="AV59" s="159" t="s">
        <v>65</v>
      </c>
      <c r="AW59" s="160" t="s">
        <v>65</v>
      </c>
      <c r="AX59" s="177" t="s">
        <v>65</v>
      </c>
      <c r="AY59" s="177" t="s">
        <v>65</v>
      </c>
      <c r="AZ59" s="177" t="s">
        <v>65</v>
      </c>
      <c r="BA59" s="159" t="s">
        <v>65</v>
      </c>
      <c r="BB59" s="177" t="s">
        <v>65</v>
      </c>
      <c r="BC59" s="177" t="s">
        <v>65</v>
      </c>
      <c r="BD59" s="177" t="s">
        <v>65</v>
      </c>
      <c r="BE59" s="177" t="s">
        <v>65</v>
      </c>
      <c r="BF59" s="177" t="s">
        <v>65</v>
      </c>
    </row>
    <row r="60" spans="1:58" ht="15" thickBot="1" x14ac:dyDescent="0.35">
      <c r="A60" s="373"/>
      <c r="B60" s="50" t="s">
        <v>913</v>
      </c>
      <c r="D60" s="177" t="s">
        <v>65</v>
      </c>
      <c r="E60" s="177" t="s">
        <v>65</v>
      </c>
      <c r="F60" s="177" t="s">
        <v>64</v>
      </c>
      <c r="G60" s="177" t="s">
        <v>65</v>
      </c>
      <c r="H60" s="159" t="s">
        <v>65</v>
      </c>
      <c r="I60" s="160" t="s">
        <v>65</v>
      </c>
      <c r="J60" s="177" t="s">
        <v>65</v>
      </c>
      <c r="K60" s="159" t="s">
        <v>65</v>
      </c>
      <c r="L60" s="160" t="s">
        <v>65</v>
      </c>
      <c r="M60" s="177" t="s">
        <v>65</v>
      </c>
      <c r="N60" s="159" t="s">
        <v>65</v>
      </c>
      <c r="O60" s="161" t="s">
        <v>65</v>
      </c>
      <c r="P60" s="161" t="s">
        <v>65</v>
      </c>
      <c r="Q60" s="159" t="s">
        <v>65</v>
      </c>
      <c r="R60" s="160" t="s">
        <v>65</v>
      </c>
      <c r="S60" s="159" t="s">
        <v>65</v>
      </c>
      <c r="T60" s="160" t="s">
        <v>65</v>
      </c>
      <c r="U60" s="177" t="s">
        <v>64</v>
      </c>
      <c r="V60" s="177" t="s">
        <v>64</v>
      </c>
      <c r="W60" s="177" t="s">
        <v>65</v>
      </c>
      <c r="X60" s="177" t="s">
        <v>65</v>
      </c>
      <c r="Y60" s="177" t="s">
        <v>65</v>
      </c>
      <c r="Z60" s="177" t="s">
        <v>65</v>
      </c>
      <c r="AA60" s="177" t="s">
        <v>65</v>
      </c>
      <c r="AB60" s="177" t="s">
        <v>65</v>
      </c>
      <c r="AC60" s="177" t="s">
        <v>65</v>
      </c>
      <c r="AD60" s="177" t="s">
        <v>65</v>
      </c>
      <c r="AE60" s="177" t="s">
        <v>65</v>
      </c>
      <c r="AF60" s="177" t="s">
        <v>64</v>
      </c>
      <c r="AG60" s="177" t="s">
        <v>64</v>
      </c>
      <c r="AH60" s="177" t="s">
        <v>64</v>
      </c>
      <c r="AI60" s="177" t="s">
        <v>65</v>
      </c>
      <c r="AJ60" s="177" t="s">
        <v>65</v>
      </c>
      <c r="AK60" s="177" t="s">
        <v>65</v>
      </c>
      <c r="AL60" s="177" t="s">
        <v>65</v>
      </c>
      <c r="AM60" s="177" t="s">
        <v>64</v>
      </c>
      <c r="AN60" s="159" t="s">
        <v>64</v>
      </c>
      <c r="AO60" s="159" t="s">
        <v>65</v>
      </c>
      <c r="AP60" s="177" t="s">
        <v>65</v>
      </c>
      <c r="AQ60" s="177" t="s">
        <v>65</v>
      </c>
      <c r="AR60" s="177" t="s">
        <v>65</v>
      </c>
      <c r="AS60" s="177" t="s">
        <v>65</v>
      </c>
      <c r="AT60" s="177" t="s">
        <v>65</v>
      </c>
      <c r="AU60" s="177" t="s">
        <v>65</v>
      </c>
      <c r="AV60" s="159" t="s">
        <v>65</v>
      </c>
      <c r="AW60" s="160" t="s">
        <v>65</v>
      </c>
      <c r="AX60" s="177" t="s">
        <v>65</v>
      </c>
      <c r="AY60" s="177" t="s">
        <v>65</v>
      </c>
      <c r="AZ60" s="177" t="s">
        <v>65</v>
      </c>
      <c r="BA60" s="159" t="s">
        <v>65</v>
      </c>
      <c r="BB60" s="177" t="s">
        <v>65</v>
      </c>
      <c r="BC60" s="177" t="s">
        <v>65</v>
      </c>
      <c r="BD60" s="177" t="s">
        <v>65</v>
      </c>
      <c r="BE60" s="177" t="s">
        <v>65</v>
      </c>
      <c r="BF60" s="177" t="s">
        <v>65</v>
      </c>
    </row>
    <row r="61" spans="1:58" ht="15" thickTop="1" x14ac:dyDescent="0.3">
      <c r="A61" s="373"/>
      <c r="B61" s="54" t="s">
        <v>667</v>
      </c>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row>
    <row r="62" spans="1:58" ht="18.75" customHeight="1" x14ac:dyDescent="0.3">
      <c r="A62" s="373" t="s">
        <v>710</v>
      </c>
      <c r="B62" s="51" t="s">
        <v>914</v>
      </c>
      <c r="D62" s="167"/>
      <c r="E62" s="167"/>
      <c r="F62" s="167"/>
      <c r="G62" s="167"/>
      <c r="H62" s="167"/>
      <c r="I62" s="167"/>
      <c r="J62" s="167"/>
      <c r="K62" s="374"/>
      <c r="L62" s="374"/>
      <c r="M62" s="167"/>
      <c r="N62" s="167"/>
      <c r="O62" s="167"/>
      <c r="P62" s="167"/>
      <c r="Q62" s="374"/>
      <c r="R62" s="374"/>
      <c r="S62" s="374"/>
      <c r="T62" s="374"/>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374"/>
      <c r="AW62" s="374"/>
      <c r="AX62" s="374"/>
      <c r="AY62" s="374"/>
      <c r="AZ62" s="167"/>
      <c r="BA62" s="374"/>
      <c r="BB62" s="167"/>
      <c r="BC62" s="167"/>
      <c r="BD62" s="167"/>
      <c r="BE62" s="167"/>
      <c r="BF62" s="167"/>
    </row>
    <row r="63" spans="1:58" ht="15" thickBot="1" x14ac:dyDescent="0.35">
      <c r="A63" s="373"/>
      <c r="B63" s="53" t="s">
        <v>915</v>
      </c>
      <c r="D63" s="167"/>
      <c r="E63" s="167"/>
      <c r="F63" s="167"/>
      <c r="G63" s="167"/>
      <c r="H63" s="167"/>
      <c r="I63" s="167"/>
      <c r="J63" s="167"/>
      <c r="K63" s="375"/>
      <c r="L63" s="375"/>
      <c r="M63" s="167"/>
      <c r="N63" s="167"/>
      <c r="O63" s="167"/>
      <c r="P63" s="167"/>
      <c r="Q63" s="375"/>
      <c r="R63" s="375"/>
      <c r="S63" s="375"/>
      <c r="T63" s="375"/>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375"/>
      <c r="AW63" s="375"/>
      <c r="AX63" s="375"/>
      <c r="AY63" s="375"/>
      <c r="AZ63" s="167"/>
      <c r="BA63" s="375"/>
      <c r="BB63" s="167"/>
      <c r="BC63" s="167"/>
      <c r="BD63" s="167"/>
      <c r="BE63" s="167"/>
      <c r="BF63" s="167"/>
    </row>
    <row r="64" spans="1:58" ht="15" thickTop="1" x14ac:dyDescent="0.3">
      <c r="A64" s="373"/>
      <c r="B64" s="155" t="s">
        <v>916</v>
      </c>
      <c r="D64" s="177" t="s">
        <v>64</v>
      </c>
      <c r="E64" s="177" t="s">
        <v>64</v>
      </c>
      <c r="F64" s="177" t="s">
        <v>64</v>
      </c>
      <c r="G64" s="177" t="s">
        <v>64</v>
      </c>
      <c r="H64" s="159" t="s">
        <v>64</v>
      </c>
      <c r="I64" s="160" t="s">
        <v>64</v>
      </c>
      <c r="J64" s="177" t="s">
        <v>64</v>
      </c>
      <c r="K64" s="159" t="s">
        <v>64</v>
      </c>
      <c r="L64" s="160" t="s">
        <v>65</v>
      </c>
      <c r="M64" s="177" t="s">
        <v>64</v>
      </c>
      <c r="N64" s="159" t="s">
        <v>64</v>
      </c>
      <c r="O64" s="161" t="s">
        <v>64</v>
      </c>
      <c r="P64" s="161" t="s">
        <v>64</v>
      </c>
      <c r="Q64" s="159" t="s">
        <v>64</v>
      </c>
      <c r="R64" s="164" t="s">
        <v>669</v>
      </c>
      <c r="S64" s="159" t="s">
        <v>64</v>
      </c>
      <c r="T64" s="160" t="s">
        <v>64</v>
      </c>
      <c r="U64" s="177" t="s">
        <v>64</v>
      </c>
      <c r="V64" s="177" t="s">
        <v>64</v>
      </c>
      <c r="W64" s="177" t="s">
        <v>64</v>
      </c>
      <c r="X64" s="177" t="s">
        <v>64</v>
      </c>
      <c r="Y64" s="177" t="s">
        <v>64</v>
      </c>
      <c r="Z64" s="177" t="s">
        <v>64</v>
      </c>
      <c r="AA64" s="177" t="s">
        <v>64</v>
      </c>
      <c r="AB64" s="177" t="s">
        <v>64</v>
      </c>
      <c r="AC64" s="177" t="s">
        <v>64</v>
      </c>
      <c r="AD64" s="177" t="s">
        <v>64</v>
      </c>
      <c r="AE64" s="177" t="s">
        <v>64</v>
      </c>
      <c r="AF64" s="177" t="s">
        <v>64</v>
      </c>
      <c r="AG64" s="177" t="s">
        <v>64</v>
      </c>
      <c r="AH64" s="177" t="s">
        <v>64</v>
      </c>
      <c r="AI64" s="177" t="s">
        <v>64</v>
      </c>
      <c r="AJ64" s="177" t="s">
        <v>64</v>
      </c>
      <c r="AK64" s="177" t="s">
        <v>64</v>
      </c>
      <c r="AL64" s="177" t="s">
        <v>64</v>
      </c>
      <c r="AM64" s="177" t="s">
        <v>64</v>
      </c>
      <c r="AN64" s="177" t="s">
        <v>64</v>
      </c>
      <c r="AO64" s="177" t="s">
        <v>64</v>
      </c>
      <c r="AP64" s="177" t="s">
        <v>64</v>
      </c>
      <c r="AQ64" s="177" t="s">
        <v>64</v>
      </c>
      <c r="AR64" s="177" t="s">
        <v>64</v>
      </c>
      <c r="AS64" s="177" t="s">
        <v>64</v>
      </c>
      <c r="AT64" s="177" t="s">
        <v>64</v>
      </c>
      <c r="AU64" s="177" t="s">
        <v>64</v>
      </c>
      <c r="AV64" s="159" t="s">
        <v>64</v>
      </c>
      <c r="AW64" s="160" t="s">
        <v>64</v>
      </c>
      <c r="AX64" s="177" t="s">
        <v>64</v>
      </c>
      <c r="AY64" s="177" t="s">
        <v>64</v>
      </c>
      <c r="AZ64" s="177" t="s">
        <v>64</v>
      </c>
      <c r="BA64" s="159" t="s">
        <v>64</v>
      </c>
      <c r="BB64" s="177" t="s">
        <v>64</v>
      </c>
      <c r="BC64" s="177" t="s">
        <v>64</v>
      </c>
      <c r="BD64" s="177" t="s">
        <v>64</v>
      </c>
      <c r="BE64" s="177" t="s">
        <v>64</v>
      </c>
      <c r="BF64" s="177" t="s">
        <v>64</v>
      </c>
    </row>
    <row r="65" spans="1:58" ht="14.4" x14ac:dyDescent="0.3">
      <c r="A65" s="373"/>
      <c r="B65" s="123" t="s">
        <v>917</v>
      </c>
      <c r="D65" s="177" t="s">
        <v>64</v>
      </c>
      <c r="E65" s="177" t="s">
        <v>64</v>
      </c>
      <c r="F65" s="177" t="s">
        <v>64</v>
      </c>
      <c r="G65" s="177" t="s">
        <v>64</v>
      </c>
      <c r="H65" s="159" t="s">
        <v>64</v>
      </c>
      <c r="I65" s="160" t="s">
        <v>64</v>
      </c>
      <c r="J65" s="177" t="s">
        <v>64</v>
      </c>
      <c r="K65" s="159" t="s">
        <v>64</v>
      </c>
      <c r="L65" s="160" t="s">
        <v>65</v>
      </c>
      <c r="M65" s="177" t="s">
        <v>64</v>
      </c>
      <c r="N65" s="159" t="s">
        <v>64</v>
      </c>
      <c r="O65" s="161" t="s">
        <v>64</v>
      </c>
      <c r="P65" s="161" t="s">
        <v>64</v>
      </c>
      <c r="Q65" s="159" t="s">
        <v>64</v>
      </c>
      <c r="R65" s="164" t="s">
        <v>669</v>
      </c>
      <c r="S65" s="159" t="s">
        <v>64</v>
      </c>
      <c r="T65" s="160" t="s">
        <v>64</v>
      </c>
      <c r="U65" s="177" t="s">
        <v>64</v>
      </c>
      <c r="V65" s="177" t="s">
        <v>64</v>
      </c>
      <c r="W65" s="177" t="s">
        <v>64</v>
      </c>
      <c r="X65" s="177" t="s">
        <v>64</v>
      </c>
      <c r="Y65" s="177" t="s">
        <v>64</v>
      </c>
      <c r="Z65" s="177" t="s">
        <v>64</v>
      </c>
      <c r="AA65" s="177" t="s">
        <v>64</v>
      </c>
      <c r="AB65" s="177" t="s">
        <v>64</v>
      </c>
      <c r="AC65" s="177" t="s">
        <v>64</v>
      </c>
      <c r="AD65" s="177" t="s">
        <v>64</v>
      </c>
      <c r="AE65" s="177" t="s">
        <v>64</v>
      </c>
      <c r="AF65" s="177" t="s">
        <v>64</v>
      </c>
      <c r="AG65" s="177" t="s">
        <v>64</v>
      </c>
      <c r="AH65" s="177" t="s">
        <v>64</v>
      </c>
      <c r="AI65" s="177" t="s">
        <v>64</v>
      </c>
      <c r="AJ65" s="177" t="s">
        <v>64</v>
      </c>
      <c r="AK65" s="177" t="s">
        <v>64</v>
      </c>
      <c r="AL65" s="177" t="s">
        <v>64</v>
      </c>
      <c r="AM65" s="177" t="s">
        <v>64</v>
      </c>
      <c r="AN65" s="177" t="s">
        <v>64</v>
      </c>
      <c r="AO65" s="177" t="s">
        <v>64</v>
      </c>
      <c r="AP65" s="177" t="s">
        <v>64</v>
      </c>
      <c r="AQ65" s="177" t="s">
        <v>64</v>
      </c>
      <c r="AR65" s="177" t="s">
        <v>64</v>
      </c>
      <c r="AS65" s="177" t="s">
        <v>64</v>
      </c>
      <c r="AT65" s="177" t="s">
        <v>64</v>
      </c>
      <c r="AU65" s="177" t="s">
        <v>64</v>
      </c>
      <c r="AV65" s="159" t="s">
        <v>64</v>
      </c>
      <c r="AW65" s="160" t="s">
        <v>64</v>
      </c>
      <c r="AX65" s="177" t="s">
        <v>64</v>
      </c>
      <c r="AY65" s="177" t="s">
        <v>64</v>
      </c>
      <c r="AZ65" s="177" t="s">
        <v>64</v>
      </c>
      <c r="BA65" s="159" t="s">
        <v>64</v>
      </c>
      <c r="BB65" s="177" t="s">
        <v>64</v>
      </c>
      <c r="BC65" s="177" t="s">
        <v>64</v>
      </c>
      <c r="BD65" s="177" t="s">
        <v>64</v>
      </c>
      <c r="BE65" s="177" t="s">
        <v>64</v>
      </c>
      <c r="BF65" s="177" t="s">
        <v>64</v>
      </c>
    </row>
    <row r="66" spans="1:58" ht="14.4" x14ac:dyDescent="0.3">
      <c r="A66" s="373"/>
      <c r="B66" s="123" t="s">
        <v>918</v>
      </c>
      <c r="D66" s="177" t="s">
        <v>64</v>
      </c>
      <c r="E66" s="177" t="s">
        <v>64</v>
      </c>
      <c r="F66" s="177" t="s">
        <v>64</v>
      </c>
      <c r="G66" s="177" t="s">
        <v>64</v>
      </c>
      <c r="H66" s="159" t="s">
        <v>64</v>
      </c>
      <c r="I66" s="160" t="s">
        <v>65</v>
      </c>
      <c r="J66" s="177" t="s">
        <v>64</v>
      </c>
      <c r="K66" s="159" t="s">
        <v>64</v>
      </c>
      <c r="L66" s="160" t="s">
        <v>65</v>
      </c>
      <c r="M66" s="177" t="s">
        <v>64</v>
      </c>
      <c r="N66" s="159" t="s">
        <v>64</v>
      </c>
      <c r="O66" s="161" t="s">
        <v>64</v>
      </c>
      <c r="P66" s="161" t="s">
        <v>64</v>
      </c>
      <c r="Q66" s="159" t="s">
        <v>64</v>
      </c>
      <c r="R66" s="160" t="s">
        <v>65</v>
      </c>
      <c r="S66" s="159" t="s">
        <v>64</v>
      </c>
      <c r="T66" s="177" t="s">
        <v>65</v>
      </c>
      <c r="U66" s="177" t="s">
        <v>64</v>
      </c>
      <c r="V66" s="177" t="s">
        <v>64</v>
      </c>
      <c r="W66" s="206" t="s">
        <v>64</v>
      </c>
      <c r="X66" s="206" t="s">
        <v>64</v>
      </c>
      <c r="Y66" s="177" t="s">
        <v>65</v>
      </c>
      <c r="Z66" s="177" t="s">
        <v>64</v>
      </c>
      <c r="AA66" s="177" t="s">
        <v>65</v>
      </c>
      <c r="AB66" s="177" t="s">
        <v>65</v>
      </c>
      <c r="AC66" s="207" t="s">
        <v>64</v>
      </c>
      <c r="AD66" s="207" t="s">
        <v>64</v>
      </c>
      <c r="AE66" s="177" t="s">
        <v>64</v>
      </c>
      <c r="AF66" s="177" t="s">
        <v>65</v>
      </c>
      <c r="AG66" s="177" t="s">
        <v>64</v>
      </c>
      <c r="AH66" s="177" t="s">
        <v>64</v>
      </c>
      <c r="AI66" s="177" t="s">
        <v>64</v>
      </c>
      <c r="AJ66" s="177" t="s">
        <v>64</v>
      </c>
      <c r="AK66" s="177" t="s">
        <v>64</v>
      </c>
      <c r="AL66" s="177" t="s">
        <v>64</v>
      </c>
      <c r="AM66" s="177" t="s">
        <v>64</v>
      </c>
      <c r="AN66" s="177" t="s">
        <v>64</v>
      </c>
      <c r="AO66" s="166" t="s">
        <v>670</v>
      </c>
      <c r="AP66" s="177" t="s">
        <v>64</v>
      </c>
      <c r="AQ66" s="177" t="s">
        <v>64</v>
      </c>
      <c r="AR66" s="177" t="s">
        <v>64</v>
      </c>
      <c r="AS66" s="177" t="s">
        <v>65</v>
      </c>
      <c r="AT66" s="206" t="s">
        <v>669</v>
      </c>
      <c r="AU66" s="177" t="s">
        <v>65</v>
      </c>
      <c r="AV66" s="159" t="s">
        <v>64</v>
      </c>
      <c r="AW66" s="160" t="s">
        <v>64</v>
      </c>
      <c r="AX66" s="177" t="s">
        <v>65</v>
      </c>
      <c r="AY66" s="177" t="s">
        <v>65</v>
      </c>
      <c r="AZ66" s="177" t="s">
        <v>64</v>
      </c>
      <c r="BA66" s="159" t="s">
        <v>65</v>
      </c>
      <c r="BB66" s="177" t="s">
        <v>64</v>
      </c>
      <c r="BC66" s="177" t="s">
        <v>65</v>
      </c>
      <c r="BD66" s="177" t="s">
        <v>64</v>
      </c>
      <c r="BE66" s="177" t="s">
        <v>64</v>
      </c>
      <c r="BF66" s="177" t="s">
        <v>64</v>
      </c>
    </row>
    <row r="67" spans="1:58" ht="14.4" x14ac:dyDescent="0.3">
      <c r="A67" s="373"/>
      <c r="B67" s="123" t="s">
        <v>919</v>
      </c>
      <c r="D67" s="177" t="s">
        <v>64</v>
      </c>
      <c r="E67" s="177" t="s">
        <v>64</v>
      </c>
      <c r="F67" s="177" t="s">
        <v>64</v>
      </c>
      <c r="G67" s="177" t="s">
        <v>64</v>
      </c>
      <c r="H67" s="159" t="s">
        <v>64</v>
      </c>
      <c r="I67" s="160" t="s">
        <v>64</v>
      </c>
      <c r="J67" s="177" t="s">
        <v>64</v>
      </c>
      <c r="K67" s="159" t="s">
        <v>64</v>
      </c>
      <c r="L67" s="160" t="s">
        <v>65</v>
      </c>
      <c r="M67" s="177" t="s">
        <v>64</v>
      </c>
      <c r="N67" s="159" t="s">
        <v>64</v>
      </c>
      <c r="O67" s="161" t="s">
        <v>64</v>
      </c>
      <c r="P67" s="161" t="s">
        <v>64</v>
      </c>
      <c r="Q67" s="159" t="s">
        <v>64</v>
      </c>
      <c r="R67" s="164" t="s">
        <v>669</v>
      </c>
      <c r="S67" s="159" t="s">
        <v>64</v>
      </c>
      <c r="T67" s="160" t="s">
        <v>64</v>
      </c>
      <c r="U67" s="177" t="s">
        <v>64</v>
      </c>
      <c r="V67" s="177" t="s">
        <v>64</v>
      </c>
      <c r="W67" s="177" t="s">
        <v>64</v>
      </c>
      <c r="X67" s="177" t="s">
        <v>64</v>
      </c>
      <c r="Y67" s="177" t="s">
        <v>64</v>
      </c>
      <c r="Z67" s="177" t="s">
        <v>64</v>
      </c>
      <c r="AA67" s="177" t="s">
        <v>65</v>
      </c>
      <c r="AB67" s="177" t="s">
        <v>64</v>
      </c>
      <c r="AC67" s="177" t="s">
        <v>64</v>
      </c>
      <c r="AD67" s="177" t="s">
        <v>64</v>
      </c>
      <c r="AE67" s="177" t="s">
        <v>64</v>
      </c>
      <c r="AF67" s="206" t="s">
        <v>65</v>
      </c>
      <c r="AG67" s="177" t="s">
        <v>64</v>
      </c>
      <c r="AH67" s="177" t="s">
        <v>64</v>
      </c>
      <c r="AI67" s="177" t="s">
        <v>64</v>
      </c>
      <c r="AJ67" s="177" t="s">
        <v>64</v>
      </c>
      <c r="AK67" s="177" t="s">
        <v>64</v>
      </c>
      <c r="AL67" s="177" t="s">
        <v>64</v>
      </c>
      <c r="AM67" s="177" t="s">
        <v>64</v>
      </c>
      <c r="AN67" s="177" t="s">
        <v>64</v>
      </c>
      <c r="AO67" s="177" t="s">
        <v>64</v>
      </c>
      <c r="AP67" s="177" t="s">
        <v>64</v>
      </c>
      <c r="AQ67" s="177" t="s">
        <v>64</v>
      </c>
      <c r="AR67" s="177" t="s">
        <v>64</v>
      </c>
      <c r="AS67" s="177" t="s">
        <v>64</v>
      </c>
      <c r="AT67" s="177" t="s">
        <v>64</v>
      </c>
      <c r="AU67" s="177" t="s">
        <v>64</v>
      </c>
      <c r="AV67" s="159" t="s">
        <v>64</v>
      </c>
      <c r="AW67" s="160" t="s">
        <v>64</v>
      </c>
      <c r="AX67" s="177" t="s">
        <v>64</v>
      </c>
      <c r="AY67" s="177" t="s">
        <v>64</v>
      </c>
      <c r="AZ67" s="177" t="s">
        <v>64</v>
      </c>
      <c r="BA67" s="159" t="s">
        <v>65</v>
      </c>
      <c r="BB67" s="177" t="s">
        <v>64</v>
      </c>
      <c r="BC67" s="177" t="s">
        <v>64</v>
      </c>
      <c r="BD67" s="177" t="s">
        <v>64</v>
      </c>
      <c r="BE67" s="177" t="s">
        <v>64</v>
      </c>
      <c r="BF67" s="177" t="s">
        <v>64</v>
      </c>
    </row>
    <row r="68" spans="1:58" ht="14.4" x14ac:dyDescent="0.3">
      <c r="A68" s="373"/>
      <c r="B68" s="123" t="s">
        <v>920</v>
      </c>
      <c r="D68" s="177" t="s">
        <v>64</v>
      </c>
      <c r="E68" s="177" t="s">
        <v>64</v>
      </c>
      <c r="F68" s="177" t="s">
        <v>64</v>
      </c>
      <c r="G68" s="177" t="s">
        <v>64</v>
      </c>
      <c r="H68" s="159" t="s">
        <v>64</v>
      </c>
      <c r="I68" s="160" t="s">
        <v>64</v>
      </c>
      <c r="J68" s="177" t="s">
        <v>64</v>
      </c>
      <c r="K68" s="159" t="s">
        <v>64</v>
      </c>
      <c r="L68" s="160" t="s">
        <v>65</v>
      </c>
      <c r="M68" s="177" t="s">
        <v>64</v>
      </c>
      <c r="N68" s="159" t="s">
        <v>64</v>
      </c>
      <c r="O68" s="161" t="s">
        <v>64</v>
      </c>
      <c r="P68" s="161" t="s">
        <v>64</v>
      </c>
      <c r="Q68" s="159" t="s">
        <v>64</v>
      </c>
      <c r="R68" s="160" t="s">
        <v>65</v>
      </c>
      <c r="S68" s="159" t="s">
        <v>64</v>
      </c>
      <c r="T68" s="160" t="s">
        <v>64</v>
      </c>
      <c r="U68" s="177" t="s">
        <v>64</v>
      </c>
      <c r="V68" s="177" t="s">
        <v>64</v>
      </c>
      <c r="W68" s="177" t="s">
        <v>64</v>
      </c>
      <c r="X68" s="177" t="s">
        <v>64</v>
      </c>
      <c r="Y68" s="177" t="s">
        <v>64</v>
      </c>
      <c r="Z68" s="177" t="s">
        <v>64</v>
      </c>
      <c r="AA68" s="177" t="s">
        <v>64</v>
      </c>
      <c r="AB68" s="177" t="s">
        <v>64</v>
      </c>
      <c r="AC68" s="177" t="s">
        <v>64</v>
      </c>
      <c r="AD68" s="177" t="s">
        <v>64</v>
      </c>
      <c r="AE68" s="177" t="s">
        <v>64</v>
      </c>
      <c r="AF68" s="206" t="s">
        <v>669</v>
      </c>
      <c r="AG68" s="177" t="s">
        <v>64</v>
      </c>
      <c r="AH68" s="177" t="s">
        <v>64</v>
      </c>
      <c r="AI68" s="177" t="s">
        <v>64</v>
      </c>
      <c r="AJ68" s="177" t="s">
        <v>64</v>
      </c>
      <c r="AK68" s="177" t="s">
        <v>64</v>
      </c>
      <c r="AL68" s="177" t="s">
        <v>64</v>
      </c>
      <c r="AM68" s="177" t="s">
        <v>64</v>
      </c>
      <c r="AN68" s="177" t="s">
        <v>64</v>
      </c>
      <c r="AO68" s="159" t="s">
        <v>64</v>
      </c>
      <c r="AP68" s="177" t="s">
        <v>64</v>
      </c>
      <c r="AQ68" s="177" t="s">
        <v>64</v>
      </c>
      <c r="AR68" s="177" t="s">
        <v>64</v>
      </c>
      <c r="AS68" s="177" t="s">
        <v>64</v>
      </c>
      <c r="AT68" s="177" t="s">
        <v>64</v>
      </c>
      <c r="AU68" s="177" t="s">
        <v>64</v>
      </c>
      <c r="AV68" s="159" t="s">
        <v>64</v>
      </c>
      <c r="AW68" s="160" t="s">
        <v>64</v>
      </c>
      <c r="AX68" s="177" t="s">
        <v>64</v>
      </c>
      <c r="AY68" s="177" t="s">
        <v>64</v>
      </c>
      <c r="AZ68" s="177" t="s">
        <v>64</v>
      </c>
      <c r="BA68" s="159" t="s">
        <v>64</v>
      </c>
      <c r="BB68" s="177" t="s">
        <v>64</v>
      </c>
      <c r="BC68" s="177" t="s">
        <v>64</v>
      </c>
      <c r="BD68" s="177" t="s">
        <v>64</v>
      </c>
      <c r="BE68" s="177" t="s">
        <v>64</v>
      </c>
      <c r="BF68" s="177" t="s">
        <v>64</v>
      </c>
    </row>
    <row r="69" spans="1:58" ht="14.4" x14ac:dyDescent="0.3">
      <c r="A69" s="373"/>
      <c r="B69" s="123" t="s">
        <v>921</v>
      </c>
      <c r="D69" s="177" t="s">
        <v>64</v>
      </c>
      <c r="E69" s="177" t="s">
        <v>64</v>
      </c>
      <c r="F69" s="177" t="s">
        <v>64</v>
      </c>
      <c r="G69" s="177" t="s">
        <v>64</v>
      </c>
      <c r="H69" s="159" t="s">
        <v>64</v>
      </c>
      <c r="I69" s="160" t="s">
        <v>64</v>
      </c>
      <c r="J69" s="177" t="s">
        <v>64</v>
      </c>
      <c r="K69" s="159" t="s">
        <v>64</v>
      </c>
      <c r="L69" s="160" t="s">
        <v>65</v>
      </c>
      <c r="M69" s="177" t="s">
        <v>64</v>
      </c>
      <c r="N69" s="159" t="s">
        <v>64</v>
      </c>
      <c r="O69" s="161" t="s">
        <v>64</v>
      </c>
      <c r="P69" s="161" t="s">
        <v>64</v>
      </c>
      <c r="Q69" s="159" t="s">
        <v>64</v>
      </c>
      <c r="R69" s="160" t="s">
        <v>65</v>
      </c>
      <c r="S69" s="159" t="s">
        <v>64</v>
      </c>
      <c r="T69" s="160" t="s">
        <v>64</v>
      </c>
      <c r="U69" s="177" t="s">
        <v>64</v>
      </c>
      <c r="V69" s="177" t="s">
        <v>64</v>
      </c>
      <c r="W69" s="177" t="s">
        <v>64</v>
      </c>
      <c r="X69" s="177" t="s">
        <v>64</v>
      </c>
      <c r="Y69" s="177" t="s">
        <v>64</v>
      </c>
      <c r="Z69" s="177" t="s">
        <v>64</v>
      </c>
      <c r="AA69" s="177" t="s">
        <v>64</v>
      </c>
      <c r="AB69" s="177" t="s">
        <v>64</v>
      </c>
      <c r="AC69" s="177" t="s">
        <v>64</v>
      </c>
      <c r="AD69" s="177" t="s">
        <v>64</v>
      </c>
      <c r="AE69" s="177" t="s">
        <v>64</v>
      </c>
      <c r="AF69" s="206" t="s">
        <v>669</v>
      </c>
      <c r="AG69" s="177" t="s">
        <v>64</v>
      </c>
      <c r="AH69" s="177" t="s">
        <v>64</v>
      </c>
      <c r="AI69" s="177" t="s">
        <v>64</v>
      </c>
      <c r="AJ69" s="177" t="s">
        <v>64</v>
      </c>
      <c r="AK69" s="177" t="s">
        <v>64</v>
      </c>
      <c r="AL69" s="177" t="s">
        <v>64</v>
      </c>
      <c r="AM69" s="177" t="s">
        <v>64</v>
      </c>
      <c r="AN69" s="177" t="s">
        <v>64</v>
      </c>
      <c r="AO69" s="159" t="s">
        <v>64</v>
      </c>
      <c r="AP69" s="177" t="s">
        <v>64</v>
      </c>
      <c r="AQ69" s="177" t="s">
        <v>64</v>
      </c>
      <c r="AR69" s="177" t="s">
        <v>64</v>
      </c>
      <c r="AS69" s="177" t="s">
        <v>64</v>
      </c>
      <c r="AT69" s="177" t="s">
        <v>64</v>
      </c>
      <c r="AU69" s="177" t="s">
        <v>64</v>
      </c>
      <c r="AV69" s="159" t="s">
        <v>64</v>
      </c>
      <c r="AW69" s="160" t="s">
        <v>64</v>
      </c>
      <c r="AX69" s="177" t="s">
        <v>64</v>
      </c>
      <c r="AY69" s="177" t="s">
        <v>64</v>
      </c>
      <c r="AZ69" s="177" t="s">
        <v>64</v>
      </c>
      <c r="BA69" s="159" t="s">
        <v>64</v>
      </c>
      <c r="BB69" s="177" t="s">
        <v>64</v>
      </c>
      <c r="BC69" s="177" t="s">
        <v>64</v>
      </c>
      <c r="BD69" s="177" t="s">
        <v>64</v>
      </c>
      <c r="BE69" s="177" t="s">
        <v>64</v>
      </c>
      <c r="BF69" s="177" t="s">
        <v>64</v>
      </c>
    </row>
    <row r="70" spans="1:58" ht="14.4" x14ac:dyDescent="0.3">
      <c r="A70" s="373"/>
      <c r="B70" s="123" t="s">
        <v>922</v>
      </c>
      <c r="D70" s="177" t="s">
        <v>65</v>
      </c>
      <c r="E70" s="177" t="s">
        <v>64</v>
      </c>
      <c r="F70" s="177" t="s">
        <v>65</v>
      </c>
      <c r="G70" s="177" t="s">
        <v>65</v>
      </c>
      <c r="H70" s="159" t="s">
        <v>64</v>
      </c>
      <c r="I70" s="160" t="s">
        <v>64</v>
      </c>
      <c r="J70" s="177" t="s">
        <v>64</v>
      </c>
      <c r="K70" s="159" t="s">
        <v>64</v>
      </c>
      <c r="L70" s="160" t="s">
        <v>65</v>
      </c>
      <c r="M70" s="177" t="s">
        <v>65</v>
      </c>
      <c r="N70" s="159" t="s">
        <v>65</v>
      </c>
      <c r="O70" s="161" t="s">
        <v>65</v>
      </c>
      <c r="P70" s="161" t="s">
        <v>65</v>
      </c>
      <c r="Q70" s="159" t="s">
        <v>64</v>
      </c>
      <c r="R70" s="160" t="s">
        <v>65</v>
      </c>
      <c r="S70" s="159" t="s">
        <v>64</v>
      </c>
      <c r="T70" s="160" t="s">
        <v>65</v>
      </c>
      <c r="U70" s="177" t="s">
        <v>65</v>
      </c>
      <c r="V70" s="177" t="s">
        <v>65</v>
      </c>
      <c r="W70" s="177" t="s">
        <v>65</v>
      </c>
      <c r="X70" s="177" t="s">
        <v>65</v>
      </c>
      <c r="Y70" s="177" t="s">
        <v>65</v>
      </c>
      <c r="Z70" s="177" t="s">
        <v>65</v>
      </c>
      <c r="AA70" s="177" t="s">
        <v>65</v>
      </c>
      <c r="AB70" s="177" t="s">
        <v>65</v>
      </c>
      <c r="AC70" s="177" t="s">
        <v>65</v>
      </c>
      <c r="AD70" s="177" t="s">
        <v>65</v>
      </c>
      <c r="AE70" s="177" t="s">
        <v>65</v>
      </c>
      <c r="AF70" s="177" t="s">
        <v>65</v>
      </c>
      <c r="AG70" s="177" t="s">
        <v>65</v>
      </c>
      <c r="AH70" s="177" t="s">
        <v>65</v>
      </c>
      <c r="AI70" s="177" t="s">
        <v>65</v>
      </c>
      <c r="AJ70" s="177" t="s">
        <v>65</v>
      </c>
      <c r="AK70" s="177" t="s">
        <v>65</v>
      </c>
      <c r="AL70" s="177" t="s">
        <v>65</v>
      </c>
      <c r="AM70" s="177" t="s">
        <v>65</v>
      </c>
      <c r="AN70" s="177" t="s">
        <v>65</v>
      </c>
      <c r="AO70" s="159" t="s">
        <v>65</v>
      </c>
      <c r="AP70" s="159" t="s">
        <v>65</v>
      </c>
      <c r="AQ70" s="177" t="s">
        <v>65</v>
      </c>
      <c r="AR70" s="177" t="s">
        <v>65</v>
      </c>
      <c r="AS70" s="177" t="s">
        <v>65</v>
      </c>
      <c r="AT70" s="177" t="s">
        <v>65</v>
      </c>
      <c r="AU70" s="177" t="s">
        <v>65</v>
      </c>
      <c r="AV70" s="159" t="s">
        <v>65</v>
      </c>
      <c r="AW70" s="160" t="s">
        <v>65</v>
      </c>
      <c r="AX70" s="177" t="s">
        <v>65</v>
      </c>
      <c r="AY70" s="177" t="s">
        <v>65</v>
      </c>
      <c r="AZ70" s="177" t="s">
        <v>65</v>
      </c>
      <c r="BA70" s="159" t="s">
        <v>65</v>
      </c>
      <c r="BB70" s="177" t="s">
        <v>65</v>
      </c>
      <c r="BC70" s="177" t="s">
        <v>65</v>
      </c>
      <c r="BD70" s="177" t="s">
        <v>65</v>
      </c>
      <c r="BE70" s="177" t="s">
        <v>65</v>
      </c>
      <c r="BF70" s="177" t="s">
        <v>65</v>
      </c>
    </row>
    <row r="71" spans="1:58" ht="15" thickBot="1" x14ac:dyDescent="0.35">
      <c r="A71" s="373"/>
      <c r="B71" s="50" t="s">
        <v>923</v>
      </c>
      <c r="D71" s="177" t="s">
        <v>65</v>
      </c>
      <c r="E71" s="177" t="s">
        <v>64</v>
      </c>
      <c r="F71" s="177" t="s">
        <v>65</v>
      </c>
      <c r="G71" s="177" t="s">
        <v>65</v>
      </c>
      <c r="H71" s="159" t="s">
        <v>64</v>
      </c>
      <c r="I71" s="160" t="s">
        <v>64</v>
      </c>
      <c r="J71" s="177" t="s">
        <v>64</v>
      </c>
      <c r="K71" s="159" t="s">
        <v>64</v>
      </c>
      <c r="L71" s="160" t="s">
        <v>65</v>
      </c>
      <c r="M71" s="177" t="s">
        <v>65</v>
      </c>
      <c r="N71" s="159" t="s">
        <v>65</v>
      </c>
      <c r="O71" s="161" t="s">
        <v>65</v>
      </c>
      <c r="P71" s="161" t="s">
        <v>65</v>
      </c>
      <c r="Q71" s="159" t="s">
        <v>64</v>
      </c>
      <c r="R71" s="160" t="s">
        <v>65</v>
      </c>
      <c r="S71" s="159" t="s">
        <v>64</v>
      </c>
      <c r="T71" s="160" t="s">
        <v>65</v>
      </c>
      <c r="U71" s="177" t="s">
        <v>65</v>
      </c>
      <c r="V71" s="177" t="s">
        <v>65</v>
      </c>
      <c r="W71" s="177" t="s">
        <v>65</v>
      </c>
      <c r="X71" s="177" t="s">
        <v>65</v>
      </c>
      <c r="Y71" s="177" t="s">
        <v>65</v>
      </c>
      <c r="Z71" s="177" t="s">
        <v>65</v>
      </c>
      <c r="AA71" s="177" t="s">
        <v>65</v>
      </c>
      <c r="AB71" s="177" t="s">
        <v>65</v>
      </c>
      <c r="AC71" s="177" t="s">
        <v>65</v>
      </c>
      <c r="AD71" s="177" t="s">
        <v>65</v>
      </c>
      <c r="AE71" s="177" t="s">
        <v>65</v>
      </c>
      <c r="AF71" s="177" t="s">
        <v>65</v>
      </c>
      <c r="AG71" s="177" t="s">
        <v>65</v>
      </c>
      <c r="AH71" s="177" t="s">
        <v>65</v>
      </c>
      <c r="AI71" s="177" t="s">
        <v>65</v>
      </c>
      <c r="AJ71" s="177" t="s">
        <v>65</v>
      </c>
      <c r="AK71" s="177" t="s">
        <v>65</v>
      </c>
      <c r="AL71" s="177" t="s">
        <v>65</v>
      </c>
      <c r="AM71" s="177" t="s">
        <v>65</v>
      </c>
      <c r="AN71" s="177" t="s">
        <v>65</v>
      </c>
      <c r="AO71" s="159" t="s">
        <v>65</v>
      </c>
      <c r="AP71" s="159" t="s">
        <v>65</v>
      </c>
      <c r="AQ71" s="177" t="s">
        <v>65</v>
      </c>
      <c r="AR71" s="177" t="s">
        <v>65</v>
      </c>
      <c r="AS71" s="177" t="s">
        <v>65</v>
      </c>
      <c r="AT71" s="177" t="s">
        <v>65</v>
      </c>
      <c r="AU71" s="177" t="s">
        <v>65</v>
      </c>
      <c r="AV71" s="159" t="s">
        <v>65</v>
      </c>
      <c r="AW71" s="160" t="s">
        <v>65</v>
      </c>
      <c r="AX71" s="177" t="s">
        <v>65</v>
      </c>
      <c r="AY71" s="177" t="s">
        <v>65</v>
      </c>
      <c r="AZ71" s="177" t="s">
        <v>65</v>
      </c>
      <c r="BA71" s="159" t="s">
        <v>65</v>
      </c>
      <c r="BB71" s="177" t="s">
        <v>65</v>
      </c>
      <c r="BC71" s="177" t="s">
        <v>65</v>
      </c>
      <c r="BD71" s="177" t="s">
        <v>65</v>
      </c>
      <c r="BE71" s="177" t="s">
        <v>65</v>
      </c>
      <c r="BF71" s="177" t="s">
        <v>65</v>
      </c>
    </row>
    <row r="72" spans="1:58" ht="15.6" thickTop="1" thickBot="1" x14ac:dyDescent="0.35">
      <c r="A72" s="373"/>
      <c r="B72" s="53" t="s">
        <v>924</v>
      </c>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7"/>
    </row>
    <row r="73" spans="1:58" ht="15" thickTop="1" x14ac:dyDescent="0.3">
      <c r="A73" s="373"/>
      <c r="B73" s="155" t="s">
        <v>916</v>
      </c>
      <c r="D73" s="177" t="s">
        <v>64</v>
      </c>
      <c r="E73" s="177" t="s">
        <v>64</v>
      </c>
      <c r="F73" s="177" t="s">
        <v>64</v>
      </c>
      <c r="G73" s="177" t="s">
        <v>64</v>
      </c>
      <c r="H73" s="159" t="s">
        <v>64</v>
      </c>
      <c r="I73" s="160" t="s">
        <v>64</v>
      </c>
      <c r="J73" s="177" t="s">
        <v>64</v>
      </c>
      <c r="K73" s="159" t="s">
        <v>64</v>
      </c>
      <c r="L73" s="160" t="s">
        <v>65</v>
      </c>
      <c r="M73" s="177" t="s">
        <v>64</v>
      </c>
      <c r="N73" s="159" t="s">
        <v>64</v>
      </c>
      <c r="O73" s="161" t="s">
        <v>64</v>
      </c>
      <c r="P73" s="161" t="s">
        <v>64</v>
      </c>
      <c r="Q73" s="159" t="s">
        <v>64</v>
      </c>
      <c r="R73" s="160" t="s">
        <v>65</v>
      </c>
      <c r="S73" s="159" t="s">
        <v>64</v>
      </c>
      <c r="T73" s="160" t="s">
        <v>64</v>
      </c>
      <c r="U73" s="177" t="s">
        <v>65</v>
      </c>
      <c r="V73" s="177" t="s">
        <v>64</v>
      </c>
      <c r="W73" s="177" t="s">
        <v>64</v>
      </c>
      <c r="X73" s="177" t="s">
        <v>65</v>
      </c>
      <c r="Y73" s="177" t="s">
        <v>65</v>
      </c>
      <c r="Z73" s="177" t="s">
        <v>65</v>
      </c>
      <c r="AA73" s="177" t="s">
        <v>65</v>
      </c>
      <c r="AB73" s="177" t="s">
        <v>65</v>
      </c>
      <c r="AC73" s="177" t="s">
        <v>65</v>
      </c>
      <c r="AD73" s="177" t="s">
        <v>65</v>
      </c>
      <c r="AE73" s="177" t="s">
        <v>65</v>
      </c>
      <c r="AF73" s="177" t="s">
        <v>64</v>
      </c>
      <c r="AG73" s="177" t="s">
        <v>65</v>
      </c>
      <c r="AH73" s="177" t="s">
        <v>65</v>
      </c>
      <c r="AI73" s="177" t="s">
        <v>65</v>
      </c>
      <c r="AJ73" s="177" t="s">
        <v>65</v>
      </c>
      <c r="AK73" s="177" t="s">
        <v>65</v>
      </c>
      <c r="AL73" s="177" t="s">
        <v>65</v>
      </c>
      <c r="AM73" s="177" t="s">
        <v>64</v>
      </c>
      <c r="AN73" s="159" t="s">
        <v>65</v>
      </c>
      <c r="AO73" s="159" t="s">
        <v>65</v>
      </c>
      <c r="AP73" s="159" t="s">
        <v>65</v>
      </c>
      <c r="AQ73" s="177" t="s">
        <v>64</v>
      </c>
      <c r="AR73" s="177" t="s">
        <v>65</v>
      </c>
      <c r="AS73" s="177" t="s">
        <v>65</v>
      </c>
      <c r="AT73" s="177" t="s">
        <v>65</v>
      </c>
      <c r="AU73" s="177" t="s">
        <v>65</v>
      </c>
      <c r="AV73" s="159" t="s">
        <v>64</v>
      </c>
      <c r="AW73" s="160" t="s">
        <v>64</v>
      </c>
      <c r="AX73" s="177" t="s">
        <v>65</v>
      </c>
      <c r="AY73" s="177" t="s">
        <v>65</v>
      </c>
      <c r="AZ73" s="177" t="s">
        <v>64</v>
      </c>
      <c r="BA73" s="159" t="s">
        <v>65</v>
      </c>
      <c r="BB73" s="177" t="s">
        <v>65</v>
      </c>
      <c r="BC73" s="177" t="s">
        <v>65</v>
      </c>
      <c r="BD73" s="177" t="s">
        <v>65</v>
      </c>
      <c r="BE73" s="177" t="s">
        <v>64</v>
      </c>
      <c r="BF73" s="177" t="s">
        <v>65</v>
      </c>
    </row>
    <row r="74" spans="1:58" ht="14.4" x14ac:dyDescent="0.3">
      <c r="A74" s="373"/>
      <c r="B74" s="123" t="s">
        <v>917</v>
      </c>
      <c r="D74" s="177" t="s">
        <v>64</v>
      </c>
      <c r="E74" s="177" t="s">
        <v>64</v>
      </c>
      <c r="F74" s="177" t="s">
        <v>64</v>
      </c>
      <c r="G74" s="177" t="s">
        <v>64</v>
      </c>
      <c r="H74" s="159" t="s">
        <v>64</v>
      </c>
      <c r="I74" s="160" t="s">
        <v>64</v>
      </c>
      <c r="J74" s="177" t="s">
        <v>64</v>
      </c>
      <c r="K74" s="159" t="s">
        <v>64</v>
      </c>
      <c r="L74" s="160" t="s">
        <v>65</v>
      </c>
      <c r="M74" s="177" t="s">
        <v>64</v>
      </c>
      <c r="N74" s="159" t="s">
        <v>64</v>
      </c>
      <c r="O74" s="161" t="s">
        <v>64</v>
      </c>
      <c r="P74" s="161" t="s">
        <v>64</v>
      </c>
      <c r="Q74" s="159" t="s">
        <v>64</v>
      </c>
      <c r="R74" s="160" t="s">
        <v>65</v>
      </c>
      <c r="S74" s="159" t="s">
        <v>64</v>
      </c>
      <c r="T74" s="160" t="s">
        <v>64</v>
      </c>
      <c r="U74" s="177" t="s">
        <v>65</v>
      </c>
      <c r="V74" s="177" t="s">
        <v>64</v>
      </c>
      <c r="W74" s="177" t="s">
        <v>64</v>
      </c>
      <c r="X74" s="177" t="s">
        <v>65</v>
      </c>
      <c r="Y74" s="177" t="s">
        <v>65</v>
      </c>
      <c r="Z74" s="177" t="s">
        <v>65</v>
      </c>
      <c r="AA74" s="177" t="s">
        <v>65</v>
      </c>
      <c r="AB74" s="177" t="s">
        <v>65</v>
      </c>
      <c r="AC74" s="177" t="s">
        <v>65</v>
      </c>
      <c r="AD74" s="177" t="s">
        <v>65</v>
      </c>
      <c r="AE74" s="177" t="s">
        <v>65</v>
      </c>
      <c r="AF74" s="177" t="s">
        <v>64</v>
      </c>
      <c r="AG74" s="177" t="s">
        <v>65</v>
      </c>
      <c r="AH74" s="177" t="s">
        <v>65</v>
      </c>
      <c r="AI74" s="177" t="s">
        <v>65</v>
      </c>
      <c r="AJ74" s="177" t="s">
        <v>65</v>
      </c>
      <c r="AK74" s="177" t="s">
        <v>65</v>
      </c>
      <c r="AL74" s="177" t="s">
        <v>65</v>
      </c>
      <c r="AM74" s="177" t="s">
        <v>64</v>
      </c>
      <c r="AN74" s="159" t="s">
        <v>65</v>
      </c>
      <c r="AO74" s="159" t="s">
        <v>65</v>
      </c>
      <c r="AP74" s="159" t="s">
        <v>65</v>
      </c>
      <c r="AQ74" s="177" t="s">
        <v>64</v>
      </c>
      <c r="AR74" s="177" t="s">
        <v>65</v>
      </c>
      <c r="AS74" s="177" t="s">
        <v>65</v>
      </c>
      <c r="AT74" s="177" t="s">
        <v>65</v>
      </c>
      <c r="AU74" s="177" t="s">
        <v>65</v>
      </c>
      <c r="AV74" s="159" t="s">
        <v>64</v>
      </c>
      <c r="AW74" s="160" t="s">
        <v>64</v>
      </c>
      <c r="AX74" s="177" t="s">
        <v>65</v>
      </c>
      <c r="AY74" s="177" t="s">
        <v>65</v>
      </c>
      <c r="AZ74" s="177" t="s">
        <v>64</v>
      </c>
      <c r="BA74" s="159" t="s">
        <v>65</v>
      </c>
      <c r="BB74" s="177" t="s">
        <v>65</v>
      </c>
      <c r="BC74" s="177" t="s">
        <v>65</v>
      </c>
      <c r="BD74" s="177" t="s">
        <v>65</v>
      </c>
      <c r="BE74" s="177" t="s">
        <v>64</v>
      </c>
      <c r="BF74" s="177" t="s">
        <v>65</v>
      </c>
    </row>
    <row r="75" spans="1:58" ht="14.4" x14ac:dyDescent="0.3">
      <c r="A75" s="373"/>
      <c r="B75" s="123" t="s">
        <v>918</v>
      </c>
      <c r="D75" s="177" t="s">
        <v>64</v>
      </c>
      <c r="E75" s="177" t="s">
        <v>64</v>
      </c>
      <c r="F75" s="177" t="s">
        <v>64</v>
      </c>
      <c r="G75" s="177" t="s">
        <v>64</v>
      </c>
      <c r="H75" s="159" t="s">
        <v>64</v>
      </c>
      <c r="I75" s="160" t="s">
        <v>64</v>
      </c>
      <c r="J75" s="177" t="s">
        <v>64</v>
      </c>
      <c r="K75" s="159" t="s">
        <v>64</v>
      </c>
      <c r="L75" s="160" t="s">
        <v>65</v>
      </c>
      <c r="M75" s="177" t="s">
        <v>64</v>
      </c>
      <c r="N75" s="159" t="s">
        <v>64</v>
      </c>
      <c r="O75" s="161" t="s">
        <v>64</v>
      </c>
      <c r="P75" s="161" t="s">
        <v>64</v>
      </c>
      <c r="Q75" s="159" t="s">
        <v>64</v>
      </c>
      <c r="R75" s="160" t="s">
        <v>65</v>
      </c>
      <c r="S75" s="159" t="s">
        <v>64</v>
      </c>
      <c r="T75" s="160" t="s">
        <v>64</v>
      </c>
      <c r="U75" s="177" t="s">
        <v>65</v>
      </c>
      <c r="V75" s="177" t="s">
        <v>64</v>
      </c>
      <c r="W75" s="177" t="s">
        <v>65</v>
      </c>
      <c r="X75" s="177" t="s">
        <v>65</v>
      </c>
      <c r="Y75" s="177" t="s">
        <v>65</v>
      </c>
      <c r="Z75" s="177" t="s">
        <v>65</v>
      </c>
      <c r="AA75" s="177" t="s">
        <v>65</v>
      </c>
      <c r="AB75" s="177" t="s">
        <v>65</v>
      </c>
      <c r="AC75" s="177" t="s">
        <v>65</v>
      </c>
      <c r="AD75" s="177" t="s">
        <v>65</v>
      </c>
      <c r="AE75" s="177" t="s">
        <v>65</v>
      </c>
      <c r="AF75" s="177" t="s">
        <v>65</v>
      </c>
      <c r="AG75" s="177" t="s">
        <v>65</v>
      </c>
      <c r="AH75" s="177" t="s">
        <v>65</v>
      </c>
      <c r="AI75" s="177" t="s">
        <v>65</v>
      </c>
      <c r="AJ75" s="177" t="s">
        <v>65</v>
      </c>
      <c r="AK75" s="177" t="s">
        <v>65</v>
      </c>
      <c r="AL75" s="177" t="s">
        <v>65</v>
      </c>
      <c r="AM75" s="177" t="s">
        <v>65</v>
      </c>
      <c r="AN75" s="159" t="s">
        <v>65</v>
      </c>
      <c r="AO75" s="159" t="s">
        <v>65</v>
      </c>
      <c r="AP75" s="159" t="s">
        <v>65</v>
      </c>
      <c r="AQ75" s="177" t="s">
        <v>65</v>
      </c>
      <c r="AR75" s="177" t="s">
        <v>65</v>
      </c>
      <c r="AS75" s="177" t="s">
        <v>65</v>
      </c>
      <c r="AT75" s="177" t="s">
        <v>65</v>
      </c>
      <c r="AU75" s="177" t="s">
        <v>65</v>
      </c>
      <c r="AV75" s="159" t="s">
        <v>64</v>
      </c>
      <c r="AW75" s="160" t="s">
        <v>64</v>
      </c>
      <c r="AX75" s="177" t="s">
        <v>65</v>
      </c>
      <c r="AY75" s="177" t="s">
        <v>65</v>
      </c>
      <c r="AZ75" s="177" t="s">
        <v>64</v>
      </c>
      <c r="BA75" s="159" t="s">
        <v>65</v>
      </c>
      <c r="BB75" s="177" t="s">
        <v>65</v>
      </c>
      <c r="BC75" s="177" t="s">
        <v>65</v>
      </c>
      <c r="BD75" s="177" t="s">
        <v>65</v>
      </c>
      <c r="BE75" s="177" t="s">
        <v>64</v>
      </c>
      <c r="BF75" s="177" t="s">
        <v>65</v>
      </c>
    </row>
    <row r="76" spans="1:58" ht="14.4" x14ac:dyDescent="0.3">
      <c r="A76" s="373"/>
      <c r="B76" s="123" t="s">
        <v>919</v>
      </c>
      <c r="D76" s="177" t="s">
        <v>64</v>
      </c>
      <c r="E76" s="177" t="s">
        <v>64</v>
      </c>
      <c r="F76" s="177" t="s">
        <v>64</v>
      </c>
      <c r="G76" s="177" t="s">
        <v>64</v>
      </c>
      <c r="H76" s="159" t="s">
        <v>64</v>
      </c>
      <c r="I76" s="160" t="s">
        <v>65</v>
      </c>
      <c r="J76" s="177" t="s">
        <v>64</v>
      </c>
      <c r="K76" s="159" t="s">
        <v>64</v>
      </c>
      <c r="L76" s="160" t="s">
        <v>65</v>
      </c>
      <c r="M76" s="177" t="s">
        <v>64</v>
      </c>
      <c r="N76" s="159" t="s">
        <v>64</v>
      </c>
      <c r="O76" s="161" t="s">
        <v>64</v>
      </c>
      <c r="P76" s="161" t="s">
        <v>64</v>
      </c>
      <c r="Q76" s="159" t="s">
        <v>64</v>
      </c>
      <c r="R76" s="160" t="s">
        <v>65</v>
      </c>
      <c r="S76" s="159" t="s">
        <v>64</v>
      </c>
      <c r="T76" s="160" t="s">
        <v>64</v>
      </c>
      <c r="U76" s="177" t="s">
        <v>65</v>
      </c>
      <c r="V76" s="177" t="s">
        <v>64</v>
      </c>
      <c r="W76" s="206" t="s">
        <v>64</v>
      </c>
      <c r="X76" s="177" t="s">
        <v>65</v>
      </c>
      <c r="Y76" s="177" t="s">
        <v>65</v>
      </c>
      <c r="Z76" s="177" t="s">
        <v>65</v>
      </c>
      <c r="AA76" s="177" t="s">
        <v>65</v>
      </c>
      <c r="AB76" s="177" t="s">
        <v>65</v>
      </c>
      <c r="AC76" s="177" t="s">
        <v>65</v>
      </c>
      <c r="AD76" s="177" t="s">
        <v>65</v>
      </c>
      <c r="AE76" s="177" t="s">
        <v>65</v>
      </c>
      <c r="AF76" s="177" t="s">
        <v>65</v>
      </c>
      <c r="AG76" s="177" t="s">
        <v>65</v>
      </c>
      <c r="AH76" s="177" t="s">
        <v>65</v>
      </c>
      <c r="AI76" s="177" t="s">
        <v>65</v>
      </c>
      <c r="AJ76" s="177" t="s">
        <v>65</v>
      </c>
      <c r="AK76" s="177" t="s">
        <v>65</v>
      </c>
      <c r="AL76" s="177" t="s">
        <v>65</v>
      </c>
      <c r="AM76" s="177" t="s">
        <v>65</v>
      </c>
      <c r="AN76" s="159" t="s">
        <v>65</v>
      </c>
      <c r="AO76" s="159" t="s">
        <v>65</v>
      </c>
      <c r="AP76" s="159" t="s">
        <v>65</v>
      </c>
      <c r="AQ76" s="177" t="s">
        <v>65</v>
      </c>
      <c r="AR76" s="177" t="s">
        <v>65</v>
      </c>
      <c r="AS76" s="177" t="s">
        <v>65</v>
      </c>
      <c r="AT76" s="177" t="s">
        <v>65</v>
      </c>
      <c r="AU76" s="177" t="s">
        <v>65</v>
      </c>
      <c r="AV76" s="159" t="s">
        <v>64</v>
      </c>
      <c r="AW76" s="160" t="s">
        <v>64</v>
      </c>
      <c r="AX76" s="177" t="s">
        <v>65</v>
      </c>
      <c r="AY76" s="177" t="s">
        <v>65</v>
      </c>
      <c r="AZ76" s="177" t="s">
        <v>64</v>
      </c>
      <c r="BA76" s="159" t="s">
        <v>65</v>
      </c>
      <c r="BB76" s="177" t="s">
        <v>65</v>
      </c>
      <c r="BC76" s="177" t="s">
        <v>65</v>
      </c>
      <c r="BD76" s="177" t="s">
        <v>65</v>
      </c>
      <c r="BE76" s="177" t="s">
        <v>64</v>
      </c>
      <c r="BF76" s="177" t="s">
        <v>65</v>
      </c>
    </row>
    <row r="77" spans="1:58" ht="14.4" x14ac:dyDescent="0.3">
      <c r="A77" s="373"/>
      <c r="B77" s="123" t="s">
        <v>920</v>
      </c>
      <c r="D77" s="177" t="s">
        <v>64</v>
      </c>
      <c r="E77" s="177" t="s">
        <v>64</v>
      </c>
      <c r="F77" s="177" t="s">
        <v>64</v>
      </c>
      <c r="G77" s="177" t="s">
        <v>64</v>
      </c>
      <c r="H77" s="159" t="s">
        <v>64</v>
      </c>
      <c r="I77" s="160" t="s">
        <v>64</v>
      </c>
      <c r="J77" s="177" t="s">
        <v>64</v>
      </c>
      <c r="K77" s="159" t="s">
        <v>64</v>
      </c>
      <c r="L77" s="160" t="s">
        <v>65</v>
      </c>
      <c r="M77" s="177" t="s">
        <v>64</v>
      </c>
      <c r="N77" s="159" t="s">
        <v>64</v>
      </c>
      <c r="O77" s="161" t="s">
        <v>64</v>
      </c>
      <c r="P77" s="161" t="s">
        <v>64</v>
      </c>
      <c r="Q77" s="159" t="s">
        <v>64</v>
      </c>
      <c r="R77" s="160" t="s">
        <v>65</v>
      </c>
      <c r="S77" s="159" t="s">
        <v>64</v>
      </c>
      <c r="T77" s="160" t="s">
        <v>64</v>
      </c>
      <c r="U77" s="177" t="s">
        <v>65</v>
      </c>
      <c r="V77" s="177" t="s">
        <v>64</v>
      </c>
      <c r="W77" s="206" t="s">
        <v>669</v>
      </c>
      <c r="X77" s="177" t="s">
        <v>65</v>
      </c>
      <c r="Y77" s="177" t="s">
        <v>65</v>
      </c>
      <c r="Z77" s="177" t="s">
        <v>65</v>
      </c>
      <c r="AA77" s="177" t="s">
        <v>65</v>
      </c>
      <c r="AB77" s="177" t="s">
        <v>65</v>
      </c>
      <c r="AC77" s="177" t="s">
        <v>65</v>
      </c>
      <c r="AD77" s="177" t="s">
        <v>65</v>
      </c>
      <c r="AE77" s="177" t="s">
        <v>65</v>
      </c>
      <c r="AF77" s="206" t="s">
        <v>669</v>
      </c>
      <c r="AG77" s="177" t="s">
        <v>65</v>
      </c>
      <c r="AH77" s="177" t="s">
        <v>65</v>
      </c>
      <c r="AI77" s="177" t="s">
        <v>65</v>
      </c>
      <c r="AJ77" s="177" t="s">
        <v>65</v>
      </c>
      <c r="AK77" s="177" t="s">
        <v>65</v>
      </c>
      <c r="AL77" s="177" t="s">
        <v>65</v>
      </c>
      <c r="AM77" s="177" t="s">
        <v>64</v>
      </c>
      <c r="AN77" s="159" t="s">
        <v>65</v>
      </c>
      <c r="AO77" s="159" t="s">
        <v>65</v>
      </c>
      <c r="AP77" s="159" t="s">
        <v>65</v>
      </c>
      <c r="AQ77" s="177" t="s">
        <v>64</v>
      </c>
      <c r="AR77" s="177" t="s">
        <v>65</v>
      </c>
      <c r="AS77" s="177" t="s">
        <v>65</v>
      </c>
      <c r="AT77" s="177" t="s">
        <v>65</v>
      </c>
      <c r="AU77" s="177" t="s">
        <v>65</v>
      </c>
      <c r="AV77" s="159" t="s">
        <v>64</v>
      </c>
      <c r="AW77" s="160" t="s">
        <v>64</v>
      </c>
      <c r="AX77" s="177" t="s">
        <v>65</v>
      </c>
      <c r="AY77" s="177" t="s">
        <v>65</v>
      </c>
      <c r="AZ77" s="177" t="s">
        <v>64</v>
      </c>
      <c r="BA77" s="159" t="s">
        <v>65</v>
      </c>
      <c r="BB77" s="177" t="s">
        <v>65</v>
      </c>
      <c r="BC77" s="177" t="s">
        <v>65</v>
      </c>
      <c r="BD77" s="177" t="s">
        <v>65</v>
      </c>
      <c r="BE77" s="177" t="s">
        <v>64</v>
      </c>
      <c r="BF77" s="177" t="s">
        <v>65</v>
      </c>
    </row>
    <row r="78" spans="1:58" ht="15" thickBot="1" x14ac:dyDescent="0.35">
      <c r="A78" s="373"/>
      <c r="B78" s="50" t="s">
        <v>921</v>
      </c>
      <c r="D78" s="177" t="s">
        <v>64</v>
      </c>
      <c r="E78" s="177" t="s">
        <v>64</v>
      </c>
      <c r="F78" s="177" t="s">
        <v>64</v>
      </c>
      <c r="G78" s="177" t="s">
        <v>64</v>
      </c>
      <c r="H78" s="159" t="s">
        <v>64</v>
      </c>
      <c r="I78" s="160" t="s">
        <v>64</v>
      </c>
      <c r="J78" s="177" t="s">
        <v>64</v>
      </c>
      <c r="K78" s="159" t="s">
        <v>64</v>
      </c>
      <c r="L78" s="160" t="s">
        <v>65</v>
      </c>
      <c r="M78" s="177" t="s">
        <v>64</v>
      </c>
      <c r="N78" s="159" t="s">
        <v>64</v>
      </c>
      <c r="O78" s="161" t="s">
        <v>64</v>
      </c>
      <c r="P78" s="161" t="s">
        <v>64</v>
      </c>
      <c r="Q78" s="159" t="s">
        <v>64</v>
      </c>
      <c r="R78" s="160" t="s">
        <v>65</v>
      </c>
      <c r="S78" s="159" t="s">
        <v>64</v>
      </c>
      <c r="T78" s="160" t="s">
        <v>64</v>
      </c>
      <c r="U78" s="177" t="s">
        <v>65</v>
      </c>
      <c r="V78" s="177" t="s">
        <v>64</v>
      </c>
      <c r="W78" s="177" t="s">
        <v>64</v>
      </c>
      <c r="X78" s="177" t="s">
        <v>65</v>
      </c>
      <c r="Y78" s="177" t="s">
        <v>65</v>
      </c>
      <c r="Z78" s="177" t="s">
        <v>65</v>
      </c>
      <c r="AA78" s="177" t="s">
        <v>65</v>
      </c>
      <c r="AB78" s="177" t="s">
        <v>65</v>
      </c>
      <c r="AC78" s="177" t="s">
        <v>65</v>
      </c>
      <c r="AD78" s="177" t="s">
        <v>65</v>
      </c>
      <c r="AE78" s="177" t="s">
        <v>65</v>
      </c>
      <c r="AF78" s="206" t="s">
        <v>669</v>
      </c>
      <c r="AG78" s="177" t="s">
        <v>65</v>
      </c>
      <c r="AH78" s="177" t="s">
        <v>65</v>
      </c>
      <c r="AI78" s="177" t="s">
        <v>65</v>
      </c>
      <c r="AJ78" s="177" t="s">
        <v>65</v>
      </c>
      <c r="AK78" s="177" t="s">
        <v>65</v>
      </c>
      <c r="AL78" s="177" t="s">
        <v>65</v>
      </c>
      <c r="AM78" s="177" t="s">
        <v>64</v>
      </c>
      <c r="AN78" s="159" t="s">
        <v>65</v>
      </c>
      <c r="AO78" s="159" t="s">
        <v>65</v>
      </c>
      <c r="AP78" s="159" t="s">
        <v>65</v>
      </c>
      <c r="AQ78" s="177" t="s">
        <v>64</v>
      </c>
      <c r="AR78" s="177" t="s">
        <v>65</v>
      </c>
      <c r="AS78" s="177" t="s">
        <v>65</v>
      </c>
      <c r="AT78" s="177" t="s">
        <v>65</v>
      </c>
      <c r="AU78" s="177" t="s">
        <v>65</v>
      </c>
      <c r="AV78" s="159" t="s">
        <v>64</v>
      </c>
      <c r="AW78" s="160" t="s">
        <v>64</v>
      </c>
      <c r="AX78" s="177" t="s">
        <v>65</v>
      </c>
      <c r="AY78" s="177" t="s">
        <v>65</v>
      </c>
      <c r="AZ78" s="177" t="s">
        <v>64</v>
      </c>
      <c r="BA78" s="159" t="s">
        <v>65</v>
      </c>
      <c r="BB78" s="177" t="s">
        <v>65</v>
      </c>
      <c r="BC78" s="177" t="s">
        <v>65</v>
      </c>
      <c r="BD78" s="177" t="s">
        <v>65</v>
      </c>
      <c r="BE78" s="177" t="s">
        <v>64</v>
      </c>
      <c r="BF78" s="177" t="s">
        <v>65</v>
      </c>
    </row>
    <row r="79" spans="1:58" ht="15.6" thickTop="1" thickBot="1" x14ac:dyDescent="0.35">
      <c r="A79" s="373"/>
      <c r="B79" s="55" t="s">
        <v>925</v>
      </c>
      <c r="D79" s="177" t="s">
        <v>64</v>
      </c>
      <c r="E79" s="177" t="s">
        <v>64</v>
      </c>
      <c r="F79" s="177" t="s">
        <v>64</v>
      </c>
      <c r="G79" s="177" t="s">
        <v>64</v>
      </c>
      <c r="H79" s="159" t="s">
        <v>64</v>
      </c>
      <c r="I79" s="160" t="s">
        <v>64</v>
      </c>
      <c r="J79" s="177" t="s">
        <v>64</v>
      </c>
      <c r="K79" s="159" t="s">
        <v>64</v>
      </c>
      <c r="L79" s="160" t="s">
        <v>65</v>
      </c>
      <c r="M79" s="177" t="s">
        <v>64</v>
      </c>
      <c r="N79" s="159" t="s">
        <v>64</v>
      </c>
      <c r="O79" s="161" t="s">
        <v>64</v>
      </c>
      <c r="P79" s="161" t="s">
        <v>64</v>
      </c>
      <c r="Q79" s="159" t="s">
        <v>64</v>
      </c>
      <c r="R79" s="160" t="s">
        <v>65</v>
      </c>
      <c r="S79" s="159" t="s">
        <v>64</v>
      </c>
      <c r="T79" s="160" t="s">
        <v>64</v>
      </c>
      <c r="U79" s="177" t="s">
        <v>65</v>
      </c>
      <c r="V79" s="177" t="s">
        <v>64</v>
      </c>
      <c r="W79" s="206" t="s">
        <v>670</v>
      </c>
      <c r="X79" s="177" t="s">
        <v>64</v>
      </c>
      <c r="Y79" s="177" t="s">
        <v>64</v>
      </c>
      <c r="Z79" s="177" t="s">
        <v>64</v>
      </c>
      <c r="AA79" s="177" t="s">
        <v>64</v>
      </c>
      <c r="AB79" s="177" t="s">
        <v>65</v>
      </c>
      <c r="AC79" s="177" t="s">
        <v>65</v>
      </c>
      <c r="AD79" s="177" t="s">
        <v>65</v>
      </c>
      <c r="AE79" s="177" t="s">
        <v>65</v>
      </c>
      <c r="AF79" s="177" t="s">
        <v>64</v>
      </c>
      <c r="AG79" s="177" t="s">
        <v>65</v>
      </c>
      <c r="AH79" s="177" t="s">
        <v>65</v>
      </c>
      <c r="AI79" s="177" t="s">
        <v>65</v>
      </c>
      <c r="AJ79" s="177" t="s">
        <v>65</v>
      </c>
      <c r="AK79" s="177" t="s">
        <v>65</v>
      </c>
      <c r="AL79" s="177" t="s">
        <v>65</v>
      </c>
      <c r="AM79" s="177" t="s">
        <v>65</v>
      </c>
      <c r="AN79" s="159" t="s">
        <v>65</v>
      </c>
      <c r="AO79" s="159" t="s">
        <v>65</v>
      </c>
      <c r="AP79" s="159" t="s">
        <v>65</v>
      </c>
      <c r="AQ79" s="177" t="s">
        <v>64</v>
      </c>
      <c r="AR79" s="177" t="s">
        <v>65</v>
      </c>
      <c r="AS79" s="177" t="s">
        <v>65</v>
      </c>
      <c r="AT79" s="177" t="s">
        <v>65</v>
      </c>
      <c r="AU79" s="177" t="s">
        <v>65</v>
      </c>
      <c r="AV79" s="159" t="s">
        <v>64</v>
      </c>
      <c r="AW79" s="160" t="s">
        <v>64</v>
      </c>
      <c r="AX79" s="177" t="s">
        <v>65</v>
      </c>
      <c r="AY79" s="177" t="s">
        <v>65</v>
      </c>
      <c r="AZ79" s="177" t="s">
        <v>64</v>
      </c>
      <c r="BA79" s="159" t="s">
        <v>65</v>
      </c>
      <c r="BB79" s="177" t="s">
        <v>65</v>
      </c>
      <c r="BC79" s="177" t="s">
        <v>65</v>
      </c>
      <c r="BD79" s="177" t="s">
        <v>65</v>
      </c>
      <c r="BE79" s="177" t="s">
        <v>64</v>
      </c>
      <c r="BF79" s="177" t="s">
        <v>65</v>
      </c>
    </row>
    <row r="80" spans="1:58" ht="15" thickTop="1" x14ac:dyDescent="0.3">
      <c r="A80" s="373"/>
      <c r="B80" s="52" t="s">
        <v>667</v>
      </c>
      <c r="D80" s="167"/>
      <c r="E80" s="167"/>
      <c r="F80" s="167"/>
      <c r="G80" s="167"/>
      <c r="H80" s="167"/>
      <c r="I80" s="167"/>
      <c r="J80" s="167"/>
      <c r="K80" s="167"/>
      <c r="L80" s="383" t="s">
        <v>567</v>
      </c>
      <c r="M80" s="167"/>
      <c r="N80" s="167"/>
      <c r="O80" s="167"/>
      <c r="P80" s="167"/>
      <c r="Q80" s="383" t="s">
        <v>564</v>
      </c>
      <c r="R80" s="383" t="s">
        <v>565</v>
      </c>
      <c r="S80" s="383" t="s">
        <v>564</v>
      </c>
      <c r="T80" s="383" t="s">
        <v>567</v>
      </c>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410" t="s">
        <v>564</v>
      </c>
      <c r="AW80" s="410" t="s">
        <v>567</v>
      </c>
      <c r="AX80" s="167"/>
      <c r="AY80" s="167"/>
      <c r="AZ80" s="167"/>
      <c r="BA80" s="167"/>
      <c r="BB80" s="167"/>
      <c r="BC80" s="167"/>
      <c r="BD80" s="167"/>
      <c r="BE80" s="167"/>
      <c r="BF80" s="167"/>
    </row>
    <row r="81" spans="1:58" ht="18.75" customHeight="1" x14ac:dyDescent="0.3">
      <c r="A81" s="373" t="s">
        <v>4</v>
      </c>
      <c r="B81" s="51" t="s">
        <v>926</v>
      </c>
      <c r="D81" s="167"/>
      <c r="E81" s="167"/>
      <c r="F81" s="167"/>
      <c r="G81" s="167"/>
      <c r="H81" s="167"/>
      <c r="I81" s="167"/>
      <c r="J81" s="167"/>
      <c r="K81" s="374" t="s">
        <v>564</v>
      </c>
      <c r="L81" s="374"/>
      <c r="M81" s="167"/>
      <c r="N81" s="167"/>
      <c r="O81" s="167"/>
      <c r="P81" s="167"/>
      <c r="Q81" s="374"/>
      <c r="R81" s="374"/>
      <c r="S81" s="374"/>
      <c r="T81" s="374"/>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411"/>
      <c r="AW81" s="411"/>
      <c r="AX81" s="167"/>
      <c r="AY81" s="167"/>
      <c r="AZ81" s="167"/>
      <c r="BA81" s="374"/>
      <c r="BB81" s="167"/>
      <c r="BC81" s="167"/>
      <c r="BD81" s="167"/>
      <c r="BE81" s="167"/>
      <c r="BF81" s="167"/>
    </row>
    <row r="82" spans="1:58" ht="15" thickBot="1" x14ac:dyDescent="0.35">
      <c r="A82" s="373"/>
      <c r="B82" s="57" t="s">
        <v>927</v>
      </c>
      <c r="D82" s="167"/>
      <c r="E82" s="167"/>
      <c r="F82" s="167"/>
      <c r="G82" s="167"/>
      <c r="H82" s="167"/>
      <c r="I82" s="167"/>
      <c r="J82" s="167"/>
      <c r="K82" s="375"/>
      <c r="L82" s="375"/>
      <c r="M82" s="167"/>
      <c r="N82" s="167"/>
      <c r="O82" s="167"/>
      <c r="P82" s="167"/>
      <c r="Q82" s="375"/>
      <c r="R82" s="375"/>
      <c r="S82" s="375"/>
      <c r="T82" s="375"/>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412"/>
      <c r="AW82" s="412"/>
      <c r="AX82" s="167"/>
      <c r="AY82" s="167"/>
      <c r="AZ82" s="167"/>
      <c r="BA82" s="375"/>
      <c r="BB82" s="167"/>
      <c r="BC82" s="167"/>
      <c r="BD82" s="167"/>
      <c r="BE82" s="167"/>
      <c r="BF82" s="167"/>
    </row>
    <row r="83" spans="1:58" ht="15.6" thickTop="1" thickBot="1" x14ac:dyDescent="0.35">
      <c r="A83" s="373"/>
      <c r="B83" s="49" t="s">
        <v>928</v>
      </c>
      <c r="D83" s="177" t="s">
        <v>64</v>
      </c>
      <c r="E83" s="177" t="s">
        <v>64</v>
      </c>
      <c r="F83" s="177" t="s">
        <v>64</v>
      </c>
      <c r="G83" s="177" t="s">
        <v>64</v>
      </c>
      <c r="H83" s="159" t="s">
        <v>64</v>
      </c>
      <c r="I83" s="160" t="s">
        <v>64</v>
      </c>
      <c r="J83" s="177" t="s">
        <v>64</v>
      </c>
      <c r="K83" s="159" t="s">
        <v>64</v>
      </c>
      <c r="L83" s="160" t="s">
        <v>65</v>
      </c>
      <c r="M83" s="177" t="s">
        <v>64</v>
      </c>
      <c r="N83" s="159" t="s">
        <v>64</v>
      </c>
      <c r="O83" s="161" t="s">
        <v>64</v>
      </c>
      <c r="P83" s="161" t="s">
        <v>64</v>
      </c>
      <c r="Q83" s="159" t="s">
        <v>64</v>
      </c>
      <c r="R83" s="160" t="s">
        <v>64</v>
      </c>
      <c r="S83" s="159" t="s">
        <v>64</v>
      </c>
      <c r="T83" s="161" t="s">
        <v>64</v>
      </c>
      <c r="U83" s="177" t="s">
        <v>64</v>
      </c>
      <c r="V83" s="177" t="s">
        <v>64</v>
      </c>
      <c r="W83" s="177" t="s">
        <v>64</v>
      </c>
      <c r="X83" s="177" t="s">
        <v>64</v>
      </c>
      <c r="Y83" s="177" t="s">
        <v>64</v>
      </c>
      <c r="Z83" s="177" t="s">
        <v>64</v>
      </c>
      <c r="AA83" s="177" t="s">
        <v>64</v>
      </c>
      <c r="AB83" s="177" t="s">
        <v>64</v>
      </c>
      <c r="AC83" s="177" t="s">
        <v>64</v>
      </c>
      <c r="AD83" s="177" t="s">
        <v>64</v>
      </c>
      <c r="AE83" s="177" t="s">
        <v>64</v>
      </c>
      <c r="AF83" s="177" t="s">
        <v>64</v>
      </c>
      <c r="AG83" s="177" t="s">
        <v>64</v>
      </c>
      <c r="AH83" s="177" t="s">
        <v>64</v>
      </c>
      <c r="AI83" s="177" t="s">
        <v>64</v>
      </c>
      <c r="AJ83" s="177" t="s">
        <v>64</v>
      </c>
      <c r="AK83" s="177" t="s">
        <v>64</v>
      </c>
      <c r="AL83" s="177" t="s">
        <v>64</v>
      </c>
      <c r="AM83" s="177" t="s">
        <v>64</v>
      </c>
      <c r="AN83" s="177" t="s">
        <v>64</v>
      </c>
      <c r="AO83" s="177" t="s">
        <v>64</v>
      </c>
      <c r="AP83" s="177" t="s">
        <v>64</v>
      </c>
      <c r="AQ83" s="177" t="s">
        <v>64</v>
      </c>
      <c r="AR83" s="177" t="s">
        <v>64</v>
      </c>
      <c r="AS83" s="177" t="s">
        <v>64</v>
      </c>
      <c r="AT83" s="177" t="s">
        <v>64</v>
      </c>
      <c r="AU83" s="177" t="s">
        <v>64</v>
      </c>
      <c r="AV83" s="159" t="s">
        <v>64</v>
      </c>
      <c r="AW83" s="160" t="s">
        <v>64</v>
      </c>
      <c r="AX83" s="177" t="s">
        <v>64</v>
      </c>
      <c r="AY83" s="177" t="s">
        <v>64</v>
      </c>
      <c r="AZ83" s="177" t="s">
        <v>64</v>
      </c>
      <c r="BA83" s="159" t="s">
        <v>64</v>
      </c>
      <c r="BB83" s="177" t="s">
        <v>64</v>
      </c>
      <c r="BC83" s="177" t="s">
        <v>64</v>
      </c>
      <c r="BD83" s="177" t="s">
        <v>64</v>
      </c>
      <c r="BE83" s="177" t="s">
        <v>64</v>
      </c>
      <c r="BF83" s="177" t="s">
        <v>64</v>
      </c>
    </row>
    <row r="84" spans="1:58" ht="15.6" thickTop="1" thickBot="1" x14ac:dyDescent="0.35">
      <c r="A84" s="373"/>
      <c r="B84" s="91" t="s">
        <v>672</v>
      </c>
      <c r="D84" s="177" t="s">
        <v>64</v>
      </c>
      <c r="E84" s="177" t="s">
        <v>64</v>
      </c>
      <c r="F84" s="177" t="s">
        <v>64</v>
      </c>
      <c r="G84" s="177" t="s">
        <v>64</v>
      </c>
      <c r="H84" s="159" t="s">
        <v>64</v>
      </c>
      <c r="I84" s="160" t="s">
        <v>64</v>
      </c>
      <c r="J84" s="177" t="s">
        <v>64</v>
      </c>
      <c r="K84" s="159" t="s">
        <v>64</v>
      </c>
      <c r="L84" s="160" t="s">
        <v>65</v>
      </c>
      <c r="M84" s="177" t="s">
        <v>64</v>
      </c>
      <c r="N84" s="159" t="s">
        <v>65</v>
      </c>
      <c r="O84" s="161" t="s">
        <v>65</v>
      </c>
      <c r="P84" s="161" t="s">
        <v>65</v>
      </c>
      <c r="Q84" s="159" t="s">
        <v>64</v>
      </c>
      <c r="R84" s="160" t="s">
        <v>64</v>
      </c>
      <c r="S84" s="159" t="s">
        <v>64</v>
      </c>
      <c r="T84" s="173" t="s">
        <v>64</v>
      </c>
      <c r="U84" s="177" t="s">
        <v>64</v>
      </c>
      <c r="V84" s="177" t="s">
        <v>64</v>
      </c>
      <c r="W84" s="177" t="s">
        <v>64</v>
      </c>
      <c r="X84" s="177" t="s">
        <v>64</v>
      </c>
      <c r="Y84" s="177" t="s">
        <v>65</v>
      </c>
      <c r="Z84" s="177" t="s">
        <v>65</v>
      </c>
      <c r="AA84" s="177" t="s">
        <v>65</v>
      </c>
      <c r="AB84" s="177" t="s">
        <v>64</v>
      </c>
      <c r="AC84" s="177" t="s">
        <v>64</v>
      </c>
      <c r="AD84" s="177" t="s">
        <v>65</v>
      </c>
      <c r="AE84" s="177" t="s">
        <v>64</v>
      </c>
      <c r="AF84" s="177" t="s">
        <v>65</v>
      </c>
      <c r="AG84" s="177" t="s">
        <v>64</v>
      </c>
      <c r="AH84" s="177" t="s">
        <v>64</v>
      </c>
      <c r="AI84" s="177" t="s">
        <v>64</v>
      </c>
      <c r="AJ84" s="177" t="s">
        <v>64</v>
      </c>
      <c r="AK84" s="177" t="s">
        <v>64</v>
      </c>
      <c r="AL84" s="177" t="s">
        <v>64</v>
      </c>
      <c r="AM84" s="177" t="s">
        <v>64</v>
      </c>
      <c r="AN84" s="177" t="s">
        <v>64</v>
      </c>
      <c r="AO84" s="177" t="s">
        <v>65</v>
      </c>
      <c r="AP84" s="177" t="s">
        <v>64</v>
      </c>
      <c r="AQ84" s="177" t="s">
        <v>65</v>
      </c>
      <c r="AR84" s="177" t="s">
        <v>64</v>
      </c>
      <c r="AS84" s="177" t="s">
        <v>65</v>
      </c>
      <c r="AT84" s="177" t="s">
        <v>64</v>
      </c>
      <c r="AU84" s="213" t="s">
        <v>64</v>
      </c>
      <c r="AV84" s="159" t="s">
        <v>64</v>
      </c>
      <c r="AW84" s="160" t="s">
        <v>64</v>
      </c>
      <c r="AX84" s="177" t="s">
        <v>65</v>
      </c>
      <c r="AY84" s="177" t="s">
        <v>64</v>
      </c>
      <c r="AZ84" s="177" t="s">
        <v>64</v>
      </c>
      <c r="BA84" s="159" t="s">
        <v>65</v>
      </c>
      <c r="BB84" s="177" t="s">
        <v>64</v>
      </c>
      <c r="BC84" s="177" t="s">
        <v>64</v>
      </c>
      <c r="BD84" s="177" t="s">
        <v>65</v>
      </c>
      <c r="BE84" s="177" t="s">
        <v>64</v>
      </c>
      <c r="BF84" s="177" t="s">
        <v>64</v>
      </c>
    </row>
    <row r="85" spans="1:58" ht="15.6" thickTop="1" thickBot="1" x14ac:dyDescent="0.35">
      <c r="A85" s="373"/>
      <c r="B85" s="49" t="s">
        <v>929</v>
      </c>
      <c r="D85" s="177" t="s">
        <v>64</v>
      </c>
      <c r="E85" s="177" t="s">
        <v>64</v>
      </c>
      <c r="F85" s="177" t="s">
        <v>64</v>
      </c>
      <c r="G85" s="177" t="s">
        <v>65</v>
      </c>
      <c r="H85" s="159" t="s">
        <v>64</v>
      </c>
      <c r="I85" s="160" t="s">
        <v>64</v>
      </c>
      <c r="J85" s="177" t="s">
        <v>64</v>
      </c>
      <c r="K85" s="159" t="s">
        <v>65</v>
      </c>
      <c r="L85" s="160" t="s">
        <v>65</v>
      </c>
      <c r="M85" s="177" t="s">
        <v>64</v>
      </c>
      <c r="N85" s="159" t="s">
        <v>64</v>
      </c>
      <c r="O85" s="161" t="s">
        <v>64</v>
      </c>
      <c r="P85" s="161" t="s">
        <v>64</v>
      </c>
      <c r="Q85" s="159" t="s">
        <v>65</v>
      </c>
      <c r="R85" s="160" t="s">
        <v>65</v>
      </c>
      <c r="S85" s="159" t="s">
        <v>64</v>
      </c>
      <c r="T85" s="160" t="s">
        <v>65</v>
      </c>
      <c r="U85" s="177" t="s">
        <v>64</v>
      </c>
      <c r="V85" s="177" t="s">
        <v>64</v>
      </c>
      <c r="W85" s="177" t="s">
        <v>65</v>
      </c>
      <c r="X85" s="177" t="s">
        <v>64</v>
      </c>
      <c r="Y85" s="177" t="s">
        <v>64</v>
      </c>
      <c r="Z85" s="177" t="s">
        <v>64</v>
      </c>
      <c r="AA85" s="177" t="s">
        <v>64</v>
      </c>
      <c r="AB85" s="177" t="s">
        <v>64</v>
      </c>
      <c r="AC85" s="177" t="s">
        <v>64</v>
      </c>
      <c r="AD85" s="177" t="s">
        <v>65</v>
      </c>
      <c r="AE85" s="177" t="s">
        <v>64</v>
      </c>
      <c r="AF85" s="177" t="s">
        <v>64</v>
      </c>
      <c r="AG85" s="177" t="s">
        <v>64</v>
      </c>
      <c r="AH85" s="177" t="s">
        <v>64</v>
      </c>
      <c r="AI85" s="177" t="s">
        <v>64</v>
      </c>
      <c r="AJ85" s="177" t="s">
        <v>64</v>
      </c>
      <c r="AK85" s="177" t="s">
        <v>64</v>
      </c>
      <c r="AL85" s="177" t="s">
        <v>64</v>
      </c>
      <c r="AM85" s="177" t="s">
        <v>64</v>
      </c>
      <c r="AN85" s="177" t="s">
        <v>64</v>
      </c>
      <c r="AO85" s="177" t="s">
        <v>65</v>
      </c>
      <c r="AP85" s="177" t="s">
        <v>64</v>
      </c>
      <c r="AQ85" s="177" t="s">
        <v>65</v>
      </c>
      <c r="AR85" s="177" t="s">
        <v>64</v>
      </c>
      <c r="AS85" s="177" t="s">
        <v>65</v>
      </c>
      <c r="AT85" s="177" t="s">
        <v>64</v>
      </c>
      <c r="AU85" s="177" t="s">
        <v>64</v>
      </c>
      <c r="AV85" s="159" t="s">
        <v>64</v>
      </c>
      <c r="AW85" s="160" t="s">
        <v>64</v>
      </c>
      <c r="AX85" s="177" t="s">
        <v>64</v>
      </c>
      <c r="AY85" s="177" t="s">
        <v>64</v>
      </c>
      <c r="AZ85" s="177" t="s">
        <v>64</v>
      </c>
      <c r="BA85" s="159" t="s">
        <v>64</v>
      </c>
      <c r="BB85" s="177" t="s">
        <v>64</v>
      </c>
      <c r="BC85" s="177" t="s">
        <v>64</v>
      </c>
      <c r="BD85" s="177" t="s">
        <v>64</v>
      </c>
      <c r="BE85" s="177" t="s">
        <v>64</v>
      </c>
      <c r="BF85" s="177" t="s">
        <v>65</v>
      </c>
    </row>
    <row r="86" spans="1:58" ht="15.6" thickTop="1" thickBot="1" x14ac:dyDescent="0.35">
      <c r="A86" s="373"/>
      <c r="B86" s="49" t="s">
        <v>930</v>
      </c>
      <c r="D86" s="177" t="s">
        <v>64</v>
      </c>
      <c r="E86" s="177" t="s">
        <v>64</v>
      </c>
      <c r="F86" s="177" t="s">
        <v>64</v>
      </c>
      <c r="G86" s="177" t="s">
        <v>64</v>
      </c>
      <c r="H86" s="159" t="s">
        <v>64</v>
      </c>
      <c r="I86" s="160" t="s">
        <v>64</v>
      </c>
      <c r="J86" s="177" t="s">
        <v>64</v>
      </c>
      <c r="K86" s="159" t="s">
        <v>64</v>
      </c>
      <c r="L86" s="160" t="s">
        <v>65</v>
      </c>
      <c r="M86" s="177" t="s">
        <v>64</v>
      </c>
      <c r="N86" s="159" t="s">
        <v>64</v>
      </c>
      <c r="O86" s="161" t="s">
        <v>64</v>
      </c>
      <c r="P86" s="161" t="s">
        <v>64</v>
      </c>
      <c r="Q86" s="159" t="s">
        <v>64</v>
      </c>
      <c r="R86" s="160" t="s">
        <v>64</v>
      </c>
      <c r="S86" s="159" t="s">
        <v>64</v>
      </c>
      <c r="T86" s="161" t="s">
        <v>64</v>
      </c>
      <c r="U86" s="177" t="s">
        <v>64</v>
      </c>
      <c r="V86" s="206" t="s">
        <v>670</v>
      </c>
      <c r="W86" s="177" t="s">
        <v>64</v>
      </c>
      <c r="X86" s="177" t="s">
        <v>64</v>
      </c>
      <c r="Y86" s="177" t="s">
        <v>64</v>
      </c>
      <c r="Z86" s="177" t="s">
        <v>64</v>
      </c>
      <c r="AA86" s="177" t="s">
        <v>64</v>
      </c>
      <c r="AB86" s="177" t="s">
        <v>64</v>
      </c>
      <c r="AC86" s="177" t="s">
        <v>64</v>
      </c>
      <c r="AD86" s="177" t="s">
        <v>64</v>
      </c>
      <c r="AE86" s="177" t="s">
        <v>64</v>
      </c>
      <c r="AF86" s="177" t="s">
        <v>64</v>
      </c>
      <c r="AG86" s="177" t="s">
        <v>64</v>
      </c>
      <c r="AH86" s="177" t="s">
        <v>64</v>
      </c>
      <c r="AI86" s="177" t="s">
        <v>64</v>
      </c>
      <c r="AJ86" s="177" t="s">
        <v>64</v>
      </c>
      <c r="AK86" s="177" t="s">
        <v>64</v>
      </c>
      <c r="AL86" s="177" t="s">
        <v>64</v>
      </c>
      <c r="AM86" s="177" t="s">
        <v>64</v>
      </c>
      <c r="AN86" s="177" t="s">
        <v>64</v>
      </c>
      <c r="AO86" s="177" t="s">
        <v>64</v>
      </c>
      <c r="AP86" s="177" t="s">
        <v>64</v>
      </c>
      <c r="AQ86" s="177" t="s">
        <v>64</v>
      </c>
      <c r="AR86" s="177" t="s">
        <v>65</v>
      </c>
      <c r="AS86" s="177" t="s">
        <v>64</v>
      </c>
      <c r="AT86" s="177" t="s">
        <v>64</v>
      </c>
      <c r="AU86" s="177" t="s">
        <v>64</v>
      </c>
      <c r="AV86" s="159" t="s">
        <v>65</v>
      </c>
      <c r="AW86" s="160" t="s">
        <v>65</v>
      </c>
      <c r="AX86" s="177" t="s">
        <v>65</v>
      </c>
      <c r="AY86" s="177" t="s">
        <v>64</v>
      </c>
      <c r="AZ86" s="177" t="s">
        <v>64</v>
      </c>
      <c r="BA86" s="159" t="s">
        <v>64</v>
      </c>
      <c r="BB86" s="177" t="s">
        <v>64</v>
      </c>
      <c r="BC86" s="177" t="s">
        <v>64</v>
      </c>
      <c r="BD86" s="177" t="s">
        <v>64</v>
      </c>
      <c r="BE86" s="177" t="s">
        <v>64</v>
      </c>
      <c r="BF86" s="177" t="s">
        <v>64</v>
      </c>
    </row>
    <row r="87" spans="1:58" ht="15" thickTop="1" x14ac:dyDescent="0.3">
      <c r="A87" s="373"/>
      <c r="B87" s="56" t="s">
        <v>667</v>
      </c>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row>
    <row r="88" spans="1:58" ht="15" thickBot="1" x14ac:dyDescent="0.35">
      <c r="A88" s="373"/>
      <c r="B88" s="58" t="s">
        <v>931</v>
      </c>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67"/>
      <c r="BA88" s="167"/>
      <c r="BB88" s="167"/>
      <c r="BC88" s="167"/>
      <c r="BD88" s="167"/>
      <c r="BE88" s="167"/>
      <c r="BF88" s="167"/>
    </row>
    <row r="89" spans="1:58" ht="15.6" thickTop="1" thickBot="1" x14ac:dyDescent="0.35">
      <c r="A89" s="373"/>
      <c r="B89" s="49" t="s">
        <v>928</v>
      </c>
      <c r="D89" s="177" t="s">
        <v>64</v>
      </c>
      <c r="E89" s="177" t="s">
        <v>64</v>
      </c>
      <c r="F89" s="177" t="s">
        <v>65</v>
      </c>
      <c r="G89" s="177" t="s">
        <v>64</v>
      </c>
      <c r="H89" s="159" t="s">
        <v>64</v>
      </c>
      <c r="I89" s="160" t="s">
        <v>64</v>
      </c>
      <c r="J89" s="177" t="s">
        <v>64</v>
      </c>
      <c r="K89" s="159" t="s">
        <v>65</v>
      </c>
      <c r="L89" s="160" t="s">
        <v>65</v>
      </c>
      <c r="M89" s="177" t="s">
        <v>65</v>
      </c>
      <c r="N89" s="159" t="s">
        <v>64</v>
      </c>
      <c r="O89" s="161" t="s">
        <v>64</v>
      </c>
      <c r="P89" s="161" t="s">
        <v>64</v>
      </c>
      <c r="Q89" s="159" t="s">
        <v>64</v>
      </c>
      <c r="R89" s="160" t="s">
        <v>64</v>
      </c>
      <c r="S89" s="159" t="s">
        <v>64</v>
      </c>
      <c r="T89" s="160" t="s">
        <v>65</v>
      </c>
      <c r="U89" s="177" t="s">
        <v>64</v>
      </c>
      <c r="V89" s="177" t="s">
        <v>64</v>
      </c>
      <c r="W89" s="177" t="s">
        <v>64</v>
      </c>
      <c r="X89" s="177" t="s">
        <v>64</v>
      </c>
      <c r="Y89" s="177" t="s">
        <v>64</v>
      </c>
      <c r="Z89" s="177" t="s">
        <v>65</v>
      </c>
      <c r="AA89" s="177" t="s">
        <v>65</v>
      </c>
      <c r="AB89" s="177" t="s">
        <v>65</v>
      </c>
      <c r="AC89" s="177" t="s">
        <v>65</v>
      </c>
      <c r="AD89" s="177" t="s">
        <v>64</v>
      </c>
      <c r="AE89" s="177" t="s">
        <v>65</v>
      </c>
      <c r="AF89" s="177" t="s">
        <v>64</v>
      </c>
      <c r="AG89" s="177" t="s">
        <v>64</v>
      </c>
      <c r="AH89" s="177" t="s">
        <v>64</v>
      </c>
      <c r="AI89" s="177" t="s">
        <v>64</v>
      </c>
      <c r="AJ89" s="177" t="s">
        <v>64</v>
      </c>
      <c r="AK89" s="177" t="s">
        <v>64</v>
      </c>
      <c r="AL89" s="177" t="s">
        <v>65</v>
      </c>
      <c r="AM89" s="177" t="s">
        <v>65</v>
      </c>
      <c r="AN89" s="177" t="s">
        <v>64</v>
      </c>
      <c r="AO89" s="177" t="s">
        <v>65</v>
      </c>
      <c r="AP89" s="177" t="s">
        <v>64</v>
      </c>
      <c r="AQ89" s="177" t="s">
        <v>65</v>
      </c>
      <c r="AR89" s="177" t="s">
        <v>65</v>
      </c>
      <c r="AS89" s="177" t="s">
        <v>64</v>
      </c>
      <c r="AT89" s="177" t="s">
        <v>64</v>
      </c>
      <c r="AU89" s="177" t="s">
        <v>65</v>
      </c>
      <c r="AV89" s="159" t="s">
        <v>64</v>
      </c>
      <c r="AW89" s="160" t="s">
        <v>65</v>
      </c>
      <c r="AX89" s="177" t="s">
        <v>65</v>
      </c>
      <c r="AY89" s="177" t="s">
        <v>64</v>
      </c>
      <c r="AZ89" s="177" t="s">
        <v>64</v>
      </c>
      <c r="BA89" s="159" t="s">
        <v>64</v>
      </c>
      <c r="BB89" s="177" t="s">
        <v>65</v>
      </c>
      <c r="BC89" s="177" t="s">
        <v>65</v>
      </c>
      <c r="BD89" s="177" t="s">
        <v>65</v>
      </c>
      <c r="BE89" s="177" t="s">
        <v>64</v>
      </c>
      <c r="BF89" s="177" t="s">
        <v>64</v>
      </c>
    </row>
    <row r="90" spans="1:58" ht="15.6" thickTop="1" thickBot="1" x14ac:dyDescent="0.35">
      <c r="A90" s="373"/>
      <c r="B90" s="91" t="s">
        <v>672</v>
      </c>
      <c r="D90" s="177" t="s">
        <v>64</v>
      </c>
      <c r="E90" s="177" t="s">
        <v>64</v>
      </c>
      <c r="F90" s="177" t="s">
        <v>65</v>
      </c>
      <c r="G90" s="177" t="s">
        <v>64</v>
      </c>
      <c r="H90" s="159" t="s">
        <v>64</v>
      </c>
      <c r="I90" s="160" t="s">
        <v>64</v>
      </c>
      <c r="J90" s="177" t="s">
        <v>65</v>
      </c>
      <c r="K90" s="159" t="s">
        <v>65</v>
      </c>
      <c r="L90" s="160" t="s">
        <v>65</v>
      </c>
      <c r="M90" s="177" t="s">
        <v>65</v>
      </c>
      <c r="N90" s="159" t="s">
        <v>64</v>
      </c>
      <c r="O90" s="161" t="s">
        <v>64</v>
      </c>
      <c r="P90" s="161" t="s">
        <v>64</v>
      </c>
      <c r="Q90" s="159" t="s">
        <v>65</v>
      </c>
      <c r="R90" s="160" t="s">
        <v>65</v>
      </c>
      <c r="S90" s="159" t="s">
        <v>64</v>
      </c>
      <c r="T90" s="160" t="s">
        <v>65</v>
      </c>
      <c r="U90" s="177" t="s">
        <v>64</v>
      </c>
      <c r="V90" s="177" t="s">
        <v>64</v>
      </c>
      <c r="W90" s="177" t="s">
        <v>64</v>
      </c>
      <c r="X90" s="177" t="s">
        <v>64</v>
      </c>
      <c r="Y90" s="177" t="s">
        <v>65</v>
      </c>
      <c r="Z90" s="177" t="s">
        <v>65</v>
      </c>
      <c r="AA90" s="177" t="s">
        <v>65</v>
      </c>
      <c r="AB90" s="177" t="s">
        <v>65</v>
      </c>
      <c r="AC90" s="177" t="s">
        <v>65</v>
      </c>
      <c r="AD90" s="177" t="s">
        <v>65</v>
      </c>
      <c r="AE90" s="177" t="s">
        <v>65</v>
      </c>
      <c r="AF90" s="177" t="s">
        <v>65</v>
      </c>
      <c r="AG90" s="177" t="s">
        <v>64</v>
      </c>
      <c r="AH90" s="177" t="s">
        <v>64</v>
      </c>
      <c r="AI90" s="177" t="s">
        <v>64</v>
      </c>
      <c r="AJ90" s="177" t="s">
        <v>64</v>
      </c>
      <c r="AK90" s="177" t="s">
        <v>64</v>
      </c>
      <c r="AL90" s="177" t="s">
        <v>65</v>
      </c>
      <c r="AM90" s="177" t="s">
        <v>65</v>
      </c>
      <c r="AN90" s="177" t="s">
        <v>64</v>
      </c>
      <c r="AO90" s="177" t="s">
        <v>65</v>
      </c>
      <c r="AP90" s="177" t="s">
        <v>64</v>
      </c>
      <c r="AQ90" s="177" t="s">
        <v>65</v>
      </c>
      <c r="AR90" s="177" t="s">
        <v>65</v>
      </c>
      <c r="AS90" s="177" t="s">
        <v>65</v>
      </c>
      <c r="AT90" s="177" t="s">
        <v>64</v>
      </c>
      <c r="AU90" s="177" t="s">
        <v>65</v>
      </c>
      <c r="AV90" s="159" t="s">
        <v>64</v>
      </c>
      <c r="AW90" s="160" t="s">
        <v>65</v>
      </c>
      <c r="AX90" s="177" t="s">
        <v>65</v>
      </c>
      <c r="AY90" s="177" t="s">
        <v>64</v>
      </c>
      <c r="AZ90" s="177" t="s">
        <v>64</v>
      </c>
      <c r="BA90" s="159" t="s">
        <v>65</v>
      </c>
      <c r="BB90" s="177" t="s">
        <v>65</v>
      </c>
      <c r="BC90" s="177" t="s">
        <v>65</v>
      </c>
      <c r="BD90" s="177" t="s">
        <v>65</v>
      </c>
      <c r="BE90" s="177" t="s">
        <v>64</v>
      </c>
      <c r="BF90" s="177" t="s">
        <v>64</v>
      </c>
    </row>
    <row r="91" spans="1:58" ht="15.6" thickTop="1" thickBot="1" x14ac:dyDescent="0.35">
      <c r="A91" s="373"/>
      <c r="B91" s="49" t="s">
        <v>929</v>
      </c>
      <c r="D91" s="177" t="s">
        <v>64</v>
      </c>
      <c r="E91" s="177" t="s">
        <v>64</v>
      </c>
      <c r="F91" s="177" t="s">
        <v>65</v>
      </c>
      <c r="G91" s="177" t="s">
        <v>64</v>
      </c>
      <c r="H91" s="159" t="s">
        <v>65</v>
      </c>
      <c r="I91" s="160" t="s">
        <v>65</v>
      </c>
      <c r="J91" s="177" t="s">
        <v>65</v>
      </c>
      <c r="K91" s="159" t="s">
        <v>65</v>
      </c>
      <c r="L91" s="160" t="s">
        <v>65</v>
      </c>
      <c r="M91" s="177" t="s">
        <v>65</v>
      </c>
      <c r="N91" s="159" t="s">
        <v>64</v>
      </c>
      <c r="O91" s="161" t="s">
        <v>64</v>
      </c>
      <c r="P91" s="161" t="s">
        <v>64</v>
      </c>
      <c r="Q91" s="159" t="s">
        <v>65</v>
      </c>
      <c r="R91" s="160" t="s">
        <v>64</v>
      </c>
      <c r="S91" s="159" t="s">
        <v>65</v>
      </c>
      <c r="T91" s="160" t="s">
        <v>65</v>
      </c>
      <c r="U91" s="177" t="s">
        <v>64</v>
      </c>
      <c r="V91" s="177" t="s">
        <v>64</v>
      </c>
      <c r="W91" s="177" t="s">
        <v>65</v>
      </c>
      <c r="X91" s="177" t="s">
        <v>64</v>
      </c>
      <c r="Y91" s="177" t="s">
        <v>64</v>
      </c>
      <c r="Z91" s="177" t="s">
        <v>65</v>
      </c>
      <c r="AA91" s="177" t="s">
        <v>65</v>
      </c>
      <c r="AB91" s="177" t="s">
        <v>65</v>
      </c>
      <c r="AC91" s="177" t="s">
        <v>65</v>
      </c>
      <c r="AD91" s="177" t="s">
        <v>65</v>
      </c>
      <c r="AE91" s="177" t="s">
        <v>65</v>
      </c>
      <c r="AF91" s="177" t="s">
        <v>64</v>
      </c>
      <c r="AG91" s="177" t="s">
        <v>64</v>
      </c>
      <c r="AH91" s="177" t="s">
        <v>64</v>
      </c>
      <c r="AI91" s="177" t="s">
        <v>64</v>
      </c>
      <c r="AJ91" s="177" t="s">
        <v>64</v>
      </c>
      <c r="AK91" s="177" t="s">
        <v>64</v>
      </c>
      <c r="AL91" s="177" t="s">
        <v>65</v>
      </c>
      <c r="AM91" s="177" t="s">
        <v>65</v>
      </c>
      <c r="AN91" s="177" t="s">
        <v>64</v>
      </c>
      <c r="AO91" s="177" t="s">
        <v>65</v>
      </c>
      <c r="AP91" s="177" t="s">
        <v>64</v>
      </c>
      <c r="AQ91" s="177" t="s">
        <v>65</v>
      </c>
      <c r="AR91" s="177" t="s">
        <v>65</v>
      </c>
      <c r="AS91" s="177" t="s">
        <v>65</v>
      </c>
      <c r="AT91" s="177" t="s">
        <v>64</v>
      </c>
      <c r="AU91" s="177" t="s">
        <v>65</v>
      </c>
      <c r="AV91" s="159" t="s">
        <v>64</v>
      </c>
      <c r="AW91" s="160" t="s">
        <v>65</v>
      </c>
      <c r="AX91" s="177" t="s">
        <v>65</v>
      </c>
      <c r="AY91" s="177" t="s">
        <v>65</v>
      </c>
      <c r="AZ91" s="177" t="s">
        <v>64</v>
      </c>
      <c r="BA91" s="159" t="s">
        <v>64</v>
      </c>
      <c r="BB91" s="177" t="s">
        <v>65</v>
      </c>
      <c r="BC91" s="177" t="s">
        <v>65</v>
      </c>
      <c r="BD91" s="177" t="s">
        <v>65</v>
      </c>
      <c r="BE91" s="177" t="s">
        <v>64</v>
      </c>
      <c r="BF91" s="177" t="s">
        <v>65</v>
      </c>
    </row>
    <row r="92" spans="1:58" ht="15.6" thickTop="1" thickBot="1" x14ac:dyDescent="0.35">
      <c r="A92" s="373"/>
      <c r="B92" s="49" t="s">
        <v>930</v>
      </c>
      <c r="D92" s="177" t="s">
        <v>65</v>
      </c>
      <c r="E92" s="177" t="s">
        <v>64</v>
      </c>
      <c r="F92" s="177" t="s">
        <v>65</v>
      </c>
      <c r="G92" s="177" t="s">
        <v>64</v>
      </c>
      <c r="H92" s="159" t="s">
        <v>65</v>
      </c>
      <c r="I92" s="160" t="s">
        <v>65</v>
      </c>
      <c r="J92" s="177" t="s">
        <v>65</v>
      </c>
      <c r="K92" s="159" t="s">
        <v>65</v>
      </c>
      <c r="L92" s="160" t="s">
        <v>65</v>
      </c>
      <c r="M92" s="177" t="s">
        <v>65</v>
      </c>
      <c r="N92" s="159" t="s">
        <v>65</v>
      </c>
      <c r="O92" s="161" t="s">
        <v>65</v>
      </c>
      <c r="P92" s="161" t="s">
        <v>65</v>
      </c>
      <c r="Q92" s="159" t="s">
        <v>65</v>
      </c>
      <c r="R92" s="160" t="s">
        <v>65</v>
      </c>
      <c r="S92" s="159" t="s">
        <v>64</v>
      </c>
      <c r="T92" s="160" t="s">
        <v>65</v>
      </c>
      <c r="U92" s="177" t="s">
        <v>64</v>
      </c>
      <c r="V92" s="206" t="s">
        <v>670</v>
      </c>
      <c r="W92" s="177" t="s">
        <v>65</v>
      </c>
      <c r="X92" s="177" t="s">
        <v>65</v>
      </c>
      <c r="Y92" s="177" t="s">
        <v>65</v>
      </c>
      <c r="Z92" s="177" t="s">
        <v>65</v>
      </c>
      <c r="AA92" s="177" t="s">
        <v>65</v>
      </c>
      <c r="AB92" s="177" t="s">
        <v>65</v>
      </c>
      <c r="AC92" s="177" t="s">
        <v>65</v>
      </c>
      <c r="AD92" s="177" t="s">
        <v>65</v>
      </c>
      <c r="AE92" s="177" t="s">
        <v>65</v>
      </c>
      <c r="AF92" s="177" t="s">
        <v>64</v>
      </c>
      <c r="AG92" s="177" t="s">
        <v>64</v>
      </c>
      <c r="AH92" s="177" t="s">
        <v>64</v>
      </c>
      <c r="AI92" s="177" t="s">
        <v>64</v>
      </c>
      <c r="AJ92" s="177" t="s">
        <v>64</v>
      </c>
      <c r="AK92" s="177" t="s">
        <v>64</v>
      </c>
      <c r="AL92" s="177" t="s">
        <v>65</v>
      </c>
      <c r="AM92" s="177" t="s">
        <v>65</v>
      </c>
      <c r="AN92" s="177" t="s">
        <v>64</v>
      </c>
      <c r="AO92" s="177" t="s">
        <v>65</v>
      </c>
      <c r="AP92" s="177" t="s">
        <v>65</v>
      </c>
      <c r="AQ92" s="177" t="s">
        <v>65</v>
      </c>
      <c r="AR92" s="177" t="s">
        <v>65</v>
      </c>
      <c r="AS92" s="177" t="s">
        <v>65</v>
      </c>
      <c r="AT92" s="177" t="s">
        <v>64</v>
      </c>
      <c r="AU92" s="177" t="s">
        <v>65</v>
      </c>
      <c r="AV92" s="159" t="s">
        <v>65</v>
      </c>
      <c r="AW92" s="160" t="s">
        <v>65</v>
      </c>
      <c r="AX92" s="177" t="s">
        <v>65</v>
      </c>
      <c r="AY92" s="177" t="s">
        <v>65</v>
      </c>
      <c r="AZ92" s="177" t="s">
        <v>64</v>
      </c>
      <c r="BA92" s="159" t="s">
        <v>65</v>
      </c>
      <c r="BB92" s="177" t="s">
        <v>65</v>
      </c>
      <c r="BC92" s="177" t="s">
        <v>65</v>
      </c>
      <c r="BD92" s="177" t="s">
        <v>65</v>
      </c>
      <c r="BE92" s="177" t="s">
        <v>64</v>
      </c>
      <c r="BF92" s="177" t="s">
        <v>64</v>
      </c>
    </row>
    <row r="93" spans="1:58" ht="15" thickTop="1" x14ac:dyDescent="0.3">
      <c r="A93" s="373"/>
      <c r="B93" s="56" t="s">
        <v>667</v>
      </c>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row>
    <row r="94" spans="1:58" ht="15" thickBot="1" x14ac:dyDescent="0.35">
      <c r="A94" s="373"/>
      <c r="B94" s="58" t="s">
        <v>932</v>
      </c>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row>
    <row r="95" spans="1:58" ht="15.6" thickTop="1" thickBot="1" x14ac:dyDescent="0.35">
      <c r="A95" s="373"/>
      <c r="B95" s="49" t="s">
        <v>928</v>
      </c>
      <c r="D95" s="177" t="s">
        <v>65</v>
      </c>
      <c r="E95" s="177" t="s">
        <v>65</v>
      </c>
      <c r="F95" s="177" t="s">
        <v>64</v>
      </c>
      <c r="G95" s="177" t="s">
        <v>64</v>
      </c>
      <c r="H95" s="159" t="s">
        <v>64</v>
      </c>
      <c r="I95" s="160" t="s">
        <v>65</v>
      </c>
      <c r="J95" s="177" t="s">
        <v>65</v>
      </c>
      <c r="K95" s="159" t="s">
        <v>65</v>
      </c>
      <c r="L95" s="160" t="s">
        <v>65</v>
      </c>
      <c r="M95" s="177" t="s">
        <v>65</v>
      </c>
      <c r="N95" s="159" t="s">
        <v>65</v>
      </c>
      <c r="O95" s="161" t="s">
        <v>65</v>
      </c>
      <c r="P95" s="161" t="s">
        <v>65</v>
      </c>
      <c r="Q95" s="159" t="s">
        <v>65</v>
      </c>
      <c r="R95" s="160" t="s">
        <v>65</v>
      </c>
      <c r="S95" s="159" t="s">
        <v>65</v>
      </c>
      <c r="T95" s="160" t="s">
        <v>65</v>
      </c>
      <c r="U95" s="177" t="s">
        <v>64</v>
      </c>
      <c r="V95" s="177" t="s">
        <v>64</v>
      </c>
      <c r="W95" s="177" t="s">
        <v>65</v>
      </c>
      <c r="X95" s="177" t="s">
        <v>65</v>
      </c>
      <c r="Y95" s="177" t="s">
        <v>64</v>
      </c>
      <c r="Z95" s="177" t="s">
        <v>65</v>
      </c>
      <c r="AA95" s="177" t="s">
        <v>65</v>
      </c>
      <c r="AB95" s="177" t="s">
        <v>64</v>
      </c>
      <c r="AC95" s="177" t="s">
        <v>65</v>
      </c>
      <c r="AD95" s="177" t="s">
        <v>65</v>
      </c>
      <c r="AE95" s="177" t="s">
        <v>64</v>
      </c>
      <c r="AF95" s="177" t="s">
        <v>64</v>
      </c>
      <c r="AG95" s="177" t="s">
        <v>65</v>
      </c>
      <c r="AH95" s="177" t="s">
        <v>65</v>
      </c>
      <c r="AI95" s="177" t="s">
        <v>64</v>
      </c>
      <c r="AJ95" s="177" t="s">
        <v>64</v>
      </c>
      <c r="AK95" s="177" t="s">
        <v>64</v>
      </c>
      <c r="AL95" s="177" t="s">
        <v>65</v>
      </c>
      <c r="AM95" s="177" t="s">
        <v>64</v>
      </c>
      <c r="AN95" s="177" t="s">
        <v>65</v>
      </c>
      <c r="AO95" s="177" t="s">
        <v>65</v>
      </c>
      <c r="AP95" s="177" t="s">
        <v>65</v>
      </c>
      <c r="AQ95" s="177" t="s">
        <v>65</v>
      </c>
      <c r="AR95" s="177" t="s">
        <v>65</v>
      </c>
      <c r="AS95" s="177" t="s">
        <v>65</v>
      </c>
      <c r="AT95" s="177" t="s">
        <v>64</v>
      </c>
      <c r="AU95" s="177" t="s">
        <v>65</v>
      </c>
      <c r="AV95" s="159" t="s">
        <v>64</v>
      </c>
      <c r="AW95" s="160" t="s">
        <v>64</v>
      </c>
      <c r="AX95" s="177" t="s">
        <v>65</v>
      </c>
      <c r="AY95" s="177" t="s">
        <v>65</v>
      </c>
      <c r="AZ95" s="177" t="s">
        <v>65</v>
      </c>
      <c r="BA95" s="159" t="s">
        <v>65</v>
      </c>
      <c r="BB95" s="177" t="s">
        <v>65</v>
      </c>
      <c r="BC95" s="177" t="s">
        <v>65</v>
      </c>
      <c r="BD95" s="177" t="s">
        <v>65</v>
      </c>
      <c r="BE95" s="177" t="s">
        <v>65</v>
      </c>
      <c r="BF95" s="177" t="s">
        <v>65</v>
      </c>
    </row>
    <row r="96" spans="1:58" ht="15.6" thickTop="1" thickBot="1" x14ac:dyDescent="0.35">
      <c r="A96" s="373"/>
      <c r="B96" s="91" t="s">
        <v>672</v>
      </c>
      <c r="D96" s="177" t="s">
        <v>65</v>
      </c>
      <c r="E96" s="177" t="s">
        <v>65</v>
      </c>
      <c r="F96" s="177" t="s">
        <v>64</v>
      </c>
      <c r="G96" s="177" t="s">
        <v>64</v>
      </c>
      <c r="H96" s="159" t="s">
        <v>64</v>
      </c>
      <c r="I96" s="160" t="s">
        <v>65</v>
      </c>
      <c r="J96" s="177" t="s">
        <v>65</v>
      </c>
      <c r="K96" s="159" t="s">
        <v>65</v>
      </c>
      <c r="L96" s="160" t="s">
        <v>65</v>
      </c>
      <c r="M96" s="177" t="s">
        <v>65</v>
      </c>
      <c r="N96" s="159" t="s">
        <v>65</v>
      </c>
      <c r="O96" s="161" t="s">
        <v>65</v>
      </c>
      <c r="P96" s="161" t="s">
        <v>65</v>
      </c>
      <c r="Q96" s="159" t="s">
        <v>65</v>
      </c>
      <c r="R96" s="160" t="s">
        <v>65</v>
      </c>
      <c r="S96" s="159" t="s">
        <v>65</v>
      </c>
      <c r="T96" s="160" t="s">
        <v>65</v>
      </c>
      <c r="U96" s="177" t="s">
        <v>64</v>
      </c>
      <c r="V96" s="177" t="s">
        <v>64</v>
      </c>
      <c r="W96" s="177" t="s">
        <v>65</v>
      </c>
      <c r="X96" s="177" t="s">
        <v>65</v>
      </c>
      <c r="Y96" s="177" t="s">
        <v>65</v>
      </c>
      <c r="Z96" s="177" t="s">
        <v>65</v>
      </c>
      <c r="AA96" s="177" t="s">
        <v>65</v>
      </c>
      <c r="AB96" s="177" t="s">
        <v>64</v>
      </c>
      <c r="AC96" s="177" t="s">
        <v>65</v>
      </c>
      <c r="AD96" s="177" t="s">
        <v>65</v>
      </c>
      <c r="AE96" s="177" t="s">
        <v>65</v>
      </c>
      <c r="AF96" s="177" t="s">
        <v>65</v>
      </c>
      <c r="AG96" s="177" t="s">
        <v>65</v>
      </c>
      <c r="AH96" s="177" t="s">
        <v>65</v>
      </c>
      <c r="AI96" s="177" t="s">
        <v>64</v>
      </c>
      <c r="AJ96" s="177" t="s">
        <v>64</v>
      </c>
      <c r="AK96" s="177" t="s">
        <v>64</v>
      </c>
      <c r="AL96" s="177" t="s">
        <v>65</v>
      </c>
      <c r="AM96" s="177" t="s">
        <v>65</v>
      </c>
      <c r="AN96" s="177" t="s">
        <v>65</v>
      </c>
      <c r="AO96" s="177" t="s">
        <v>65</v>
      </c>
      <c r="AP96" s="177" t="s">
        <v>65</v>
      </c>
      <c r="AQ96" s="177" t="s">
        <v>65</v>
      </c>
      <c r="AR96" s="177" t="s">
        <v>65</v>
      </c>
      <c r="AS96" s="177" t="s">
        <v>65</v>
      </c>
      <c r="AT96" s="177" t="s">
        <v>65</v>
      </c>
      <c r="AU96" s="177" t="s">
        <v>65</v>
      </c>
      <c r="AV96" s="159" t="s">
        <v>64</v>
      </c>
      <c r="AW96" s="160" t="s">
        <v>64</v>
      </c>
      <c r="AX96" s="177" t="s">
        <v>65</v>
      </c>
      <c r="AY96" s="177" t="s">
        <v>65</v>
      </c>
      <c r="AZ96" s="177" t="s">
        <v>65</v>
      </c>
      <c r="BA96" s="159" t="s">
        <v>65</v>
      </c>
      <c r="BB96" s="177" t="s">
        <v>65</v>
      </c>
      <c r="BC96" s="177" t="s">
        <v>65</v>
      </c>
      <c r="BD96" s="177" t="s">
        <v>65</v>
      </c>
      <c r="BE96" s="177" t="s">
        <v>65</v>
      </c>
      <c r="BF96" s="177" t="s">
        <v>65</v>
      </c>
    </row>
    <row r="97" spans="1:58" ht="15.6" thickTop="1" thickBot="1" x14ac:dyDescent="0.35">
      <c r="A97" s="373"/>
      <c r="B97" s="49" t="s">
        <v>929</v>
      </c>
      <c r="D97" s="177" t="s">
        <v>65</v>
      </c>
      <c r="E97" s="177" t="s">
        <v>65</v>
      </c>
      <c r="F97" s="177" t="s">
        <v>65</v>
      </c>
      <c r="G97" s="177" t="s">
        <v>64</v>
      </c>
      <c r="H97" s="159" t="s">
        <v>65</v>
      </c>
      <c r="I97" s="160" t="s">
        <v>65</v>
      </c>
      <c r="J97" s="177" t="s">
        <v>65</v>
      </c>
      <c r="K97" s="159" t="s">
        <v>65</v>
      </c>
      <c r="L97" s="160" t="s">
        <v>65</v>
      </c>
      <c r="M97" s="177" t="s">
        <v>65</v>
      </c>
      <c r="N97" s="159" t="s">
        <v>65</v>
      </c>
      <c r="O97" s="161" t="s">
        <v>65</v>
      </c>
      <c r="P97" s="161" t="s">
        <v>65</v>
      </c>
      <c r="Q97" s="159" t="s">
        <v>65</v>
      </c>
      <c r="R97" s="160" t="s">
        <v>65</v>
      </c>
      <c r="S97" s="159" t="s">
        <v>65</v>
      </c>
      <c r="T97" s="160" t="s">
        <v>65</v>
      </c>
      <c r="U97" s="177" t="s">
        <v>64</v>
      </c>
      <c r="V97" s="177" t="s">
        <v>64</v>
      </c>
      <c r="W97" s="177" t="s">
        <v>65</v>
      </c>
      <c r="X97" s="177" t="s">
        <v>65</v>
      </c>
      <c r="Y97" s="177" t="s">
        <v>65</v>
      </c>
      <c r="Z97" s="177" t="s">
        <v>65</v>
      </c>
      <c r="AA97" s="177" t="s">
        <v>65</v>
      </c>
      <c r="AB97" s="177" t="s">
        <v>64</v>
      </c>
      <c r="AC97" s="177" t="s">
        <v>65</v>
      </c>
      <c r="AD97" s="177" t="s">
        <v>65</v>
      </c>
      <c r="AE97" s="177" t="s">
        <v>65</v>
      </c>
      <c r="AF97" s="177" t="s">
        <v>64</v>
      </c>
      <c r="AG97" s="177" t="s">
        <v>65</v>
      </c>
      <c r="AH97" s="177" t="s">
        <v>65</v>
      </c>
      <c r="AI97" s="177" t="s">
        <v>64</v>
      </c>
      <c r="AJ97" s="177" t="s">
        <v>64</v>
      </c>
      <c r="AK97" s="177" t="s">
        <v>64</v>
      </c>
      <c r="AL97" s="177" t="s">
        <v>65</v>
      </c>
      <c r="AM97" s="177" t="s">
        <v>65</v>
      </c>
      <c r="AN97" s="177" t="s">
        <v>65</v>
      </c>
      <c r="AO97" s="177" t="s">
        <v>65</v>
      </c>
      <c r="AP97" s="177" t="s">
        <v>65</v>
      </c>
      <c r="AQ97" s="177" t="s">
        <v>65</v>
      </c>
      <c r="AR97" s="177" t="s">
        <v>65</v>
      </c>
      <c r="AS97" s="177" t="s">
        <v>65</v>
      </c>
      <c r="AT97" s="177" t="s">
        <v>65</v>
      </c>
      <c r="AU97" s="177" t="s">
        <v>65</v>
      </c>
      <c r="AV97" s="159" t="s">
        <v>64</v>
      </c>
      <c r="AW97" s="160" t="s">
        <v>64</v>
      </c>
      <c r="AX97" s="177" t="s">
        <v>65</v>
      </c>
      <c r="AY97" s="177" t="s">
        <v>65</v>
      </c>
      <c r="AZ97" s="177" t="s">
        <v>65</v>
      </c>
      <c r="BA97" s="159" t="s">
        <v>65</v>
      </c>
      <c r="BB97" s="177" t="s">
        <v>65</v>
      </c>
      <c r="BC97" s="177" t="s">
        <v>65</v>
      </c>
      <c r="BD97" s="177" t="s">
        <v>65</v>
      </c>
      <c r="BE97" s="177" t="s">
        <v>65</v>
      </c>
      <c r="BF97" s="177" t="s">
        <v>65</v>
      </c>
    </row>
    <row r="98" spans="1:58" ht="15.6" thickTop="1" thickBot="1" x14ac:dyDescent="0.35">
      <c r="A98" s="373"/>
      <c r="B98" s="49" t="s">
        <v>930</v>
      </c>
      <c r="D98" s="177" t="s">
        <v>65</v>
      </c>
      <c r="E98" s="177" t="s">
        <v>65</v>
      </c>
      <c r="F98" s="177" t="s">
        <v>65</v>
      </c>
      <c r="G98" s="177" t="s">
        <v>64</v>
      </c>
      <c r="H98" s="159" t="s">
        <v>65</v>
      </c>
      <c r="I98" s="160" t="s">
        <v>65</v>
      </c>
      <c r="J98" s="177" t="s">
        <v>65</v>
      </c>
      <c r="K98" s="159" t="s">
        <v>65</v>
      </c>
      <c r="L98" s="160" t="s">
        <v>65</v>
      </c>
      <c r="M98" s="177" t="s">
        <v>65</v>
      </c>
      <c r="N98" s="159" t="s">
        <v>65</v>
      </c>
      <c r="O98" s="161" t="s">
        <v>65</v>
      </c>
      <c r="P98" s="161" t="s">
        <v>65</v>
      </c>
      <c r="Q98" s="159" t="s">
        <v>65</v>
      </c>
      <c r="R98" s="160" t="s">
        <v>65</v>
      </c>
      <c r="S98" s="159" t="s">
        <v>65</v>
      </c>
      <c r="T98" s="160" t="s">
        <v>65</v>
      </c>
      <c r="U98" s="177" t="s">
        <v>64</v>
      </c>
      <c r="V98" s="177" t="s">
        <v>65</v>
      </c>
      <c r="W98" s="177" t="s">
        <v>65</v>
      </c>
      <c r="X98" s="177" t="s">
        <v>65</v>
      </c>
      <c r="Y98" s="177" t="s">
        <v>65</v>
      </c>
      <c r="Z98" s="177" t="s">
        <v>65</v>
      </c>
      <c r="AA98" s="177" t="s">
        <v>65</v>
      </c>
      <c r="AB98" s="177" t="s">
        <v>65</v>
      </c>
      <c r="AC98" s="177" t="s">
        <v>65</v>
      </c>
      <c r="AD98" s="177" t="s">
        <v>65</v>
      </c>
      <c r="AE98" s="177" t="s">
        <v>65</v>
      </c>
      <c r="AF98" s="177" t="s">
        <v>65</v>
      </c>
      <c r="AG98" s="177" t="s">
        <v>65</v>
      </c>
      <c r="AH98" s="177" t="s">
        <v>65</v>
      </c>
      <c r="AI98" s="177" t="s">
        <v>64</v>
      </c>
      <c r="AJ98" s="177" t="s">
        <v>64</v>
      </c>
      <c r="AK98" s="177" t="s">
        <v>64</v>
      </c>
      <c r="AL98" s="177" t="s">
        <v>65</v>
      </c>
      <c r="AM98" s="177" t="s">
        <v>65</v>
      </c>
      <c r="AN98" s="177" t="s">
        <v>65</v>
      </c>
      <c r="AO98" s="177" t="s">
        <v>65</v>
      </c>
      <c r="AP98" s="177" t="s">
        <v>65</v>
      </c>
      <c r="AQ98" s="177" t="s">
        <v>65</v>
      </c>
      <c r="AR98" s="177" t="s">
        <v>65</v>
      </c>
      <c r="AS98" s="177" t="s">
        <v>65</v>
      </c>
      <c r="AT98" s="177" t="s">
        <v>65</v>
      </c>
      <c r="AU98" s="177" t="s">
        <v>65</v>
      </c>
      <c r="AV98" s="159" t="s">
        <v>65</v>
      </c>
      <c r="AW98" s="160" t="s">
        <v>65</v>
      </c>
      <c r="AX98" s="177" t="s">
        <v>65</v>
      </c>
      <c r="AY98" s="177" t="s">
        <v>65</v>
      </c>
      <c r="AZ98" s="177" t="s">
        <v>65</v>
      </c>
      <c r="BA98" s="159" t="s">
        <v>65</v>
      </c>
      <c r="BB98" s="177" t="s">
        <v>65</v>
      </c>
      <c r="BC98" s="177" t="s">
        <v>65</v>
      </c>
      <c r="BD98" s="177" t="s">
        <v>65</v>
      </c>
      <c r="BE98" s="177" t="s">
        <v>65</v>
      </c>
      <c r="BF98" s="177" t="s">
        <v>65</v>
      </c>
    </row>
    <row r="99" spans="1:58" ht="15" thickTop="1" x14ac:dyDescent="0.3">
      <c r="A99" s="373"/>
      <c r="B99" s="111" t="s">
        <v>667</v>
      </c>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row>
    <row r="100" spans="1:58" ht="15" thickBot="1" x14ac:dyDescent="0.35">
      <c r="A100" s="373"/>
      <c r="B100" s="58" t="s">
        <v>933</v>
      </c>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row>
    <row r="101" spans="1:58" ht="15.6" thickTop="1" thickBot="1" x14ac:dyDescent="0.35">
      <c r="A101" s="373"/>
      <c r="B101" s="49" t="s">
        <v>934</v>
      </c>
      <c r="D101" s="177" t="s">
        <v>64</v>
      </c>
      <c r="E101" s="177" t="s">
        <v>64</v>
      </c>
      <c r="F101" s="177" t="s">
        <v>64</v>
      </c>
      <c r="G101" s="177" t="s">
        <v>65</v>
      </c>
      <c r="H101" s="159" t="s">
        <v>64</v>
      </c>
      <c r="I101" s="160" t="s">
        <v>64</v>
      </c>
      <c r="J101" s="177" t="s">
        <v>64</v>
      </c>
      <c r="K101" s="159" t="s">
        <v>65</v>
      </c>
      <c r="L101" s="160" t="s">
        <v>65</v>
      </c>
      <c r="M101" s="177" t="s">
        <v>64</v>
      </c>
      <c r="N101" s="159" t="s">
        <v>64</v>
      </c>
      <c r="O101" s="161" t="s">
        <v>64</v>
      </c>
      <c r="P101" s="161" t="s">
        <v>64</v>
      </c>
      <c r="Q101" s="159" t="s">
        <v>64</v>
      </c>
      <c r="R101" s="160" t="s">
        <v>65</v>
      </c>
      <c r="S101" s="159" t="s">
        <v>65</v>
      </c>
      <c r="T101" s="160" t="s">
        <v>65</v>
      </c>
      <c r="U101" s="177" t="s">
        <v>64</v>
      </c>
      <c r="V101" s="177" t="s">
        <v>64</v>
      </c>
      <c r="W101" s="177" t="s">
        <v>64</v>
      </c>
      <c r="X101" s="177" t="s">
        <v>64</v>
      </c>
      <c r="Y101" s="177" t="s">
        <v>64</v>
      </c>
      <c r="Z101" s="177" t="s">
        <v>64</v>
      </c>
      <c r="AA101" s="177" t="s">
        <v>64</v>
      </c>
      <c r="AB101" s="177" t="s">
        <v>65</v>
      </c>
      <c r="AC101" s="177" t="s">
        <v>64</v>
      </c>
      <c r="AD101" s="177" t="s">
        <v>64</v>
      </c>
      <c r="AE101" s="177" t="s">
        <v>64</v>
      </c>
      <c r="AF101" s="177" t="s">
        <v>64</v>
      </c>
      <c r="AG101" s="177" t="s">
        <v>64</v>
      </c>
      <c r="AH101" s="177" t="s">
        <v>64</v>
      </c>
      <c r="AI101" s="177" t="s">
        <v>64</v>
      </c>
      <c r="AJ101" s="177" t="s">
        <v>64</v>
      </c>
      <c r="AK101" s="177" t="s">
        <v>64</v>
      </c>
      <c r="AL101" s="177" t="s">
        <v>65</v>
      </c>
      <c r="AM101" s="177" t="s">
        <v>64</v>
      </c>
      <c r="AN101" s="177" t="s">
        <v>64</v>
      </c>
      <c r="AO101" s="177" t="s">
        <v>64</v>
      </c>
      <c r="AP101" s="177" t="s">
        <v>64</v>
      </c>
      <c r="AQ101" s="177" t="s">
        <v>65</v>
      </c>
      <c r="AR101" s="177" t="s">
        <v>65</v>
      </c>
      <c r="AS101" s="177" t="s">
        <v>64</v>
      </c>
      <c r="AT101" s="177" t="s">
        <v>64</v>
      </c>
      <c r="AU101" s="177" t="s">
        <v>65</v>
      </c>
      <c r="AV101" s="159" t="s">
        <v>65</v>
      </c>
      <c r="AW101" s="160" t="s">
        <v>65</v>
      </c>
      <c r="AX101" s="177" t="s">
        <v>65</v>
      </c>
      <c r="AY101" s="177" t="s">
        <v>64</v>
      </c>
      <c r="AZ101" s="177" t="s">
        <v>65</v>
      </c>
      <c r="BA101" s="159" t="s">
        <v>64</v>
      </c>
      <c r="BB101" s="177" t="s">
        <v>65</v>
      </c>
      <c r="BC101" s="177" t="s">
        <v>64</v>
      </c>
      <c r="BD101" s="177" t="s">
        <v>64</v>
      </c>
      <c r="BE101" s="177" t="s">
        <v>64</v>
      </c>
      <c r="BF101" s="177" t="s">
        <v>64</v>
      </c>
    </row>
    <row r="102" spans="1:58" ht="15" thickTop="1" x14ac:dyDescent="0.3">
      <c r="A102" s="373"/>
      <c r="B102" s="111" t="s">
        <v>667</v>
      </c>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row>
    <row r="103" spans="1:58" ht="15" thickBot="1" x14ac:dyDescent="0.35">
      <c r="A103" s="373"/>
      <c r="B103" s="58" t="s">
        <v>935</v>
      </c>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row>
    <row r="104" spans="1:58" ht="15.6" thickTop="1" thickBot="1" x14ac:dyDescent="0.35">
      <c r="A104" s="373"/>
      <c r="B104" s="49" t="s">
        <v>936</v>
      </c>
      <c r="D104" s="177" t="s">
        <v>64</v>
      </c>
      <c r="E104" s="177" t="s">
        <v>64</v>
      </c>
      <c r="F104" s="177" t="s">
        <v>64</v>
      </c>
      <c r="G104" s="177" t="s">
        <v>65</v>
      </c>
      <c r="H104" s="159" t="s">
        <v>64</v>
      </c>
      <c r="I104" s="160" t="s">
        <v>64</v>
      </c>
      <c r="J104" s="177" t="s">
        <v>64</v>
      </c>
      <c r="K104" s="159" t="s">
        <v>64</v>
      </c>
      <c r="L104" s="160" t="s">
        <v>65</v>
      </c>
      <c r="M104" s="177" t="s">
        <v>64</v>
      </c>
      <c r="N104" s="159" t="s">
        <v>64</v>
      </c>
      <c r="O104" s="161" t="s">
        <v>64</v>
      </c>
      <c r="P104" s="161" t="s">
        <v>64</v>
      </c>
      <c r="Q104" s="159" t="s">
        <v>64</v>
      </c>
      <c r="R104" s="160" t="s">
        <v>65</v>
      </c>
      <c r="S104" s="159" t="s">
        <v>64</v>
      </c>
      <c r="T104" s="160" t="s">
        <v>64</v>
      </c>
      <c r="U104" s="177" t="s">
        <v>64</v>
      </c>
      <c r="V104" s="177" t="s">
        <v>64</v>
      </c>
      <c r="W104" s="177" t="s">
        <v>64</v>
      </c>
      <c r="X104" s="177" t="s">
        <v>64</v>
      </c>
      <c r="Y104" s="177" t="s">
        <v>65</v>
      </c>
      <c r="Z104" s="177" t="s">
        <v>64</v>
      </c>
      <c r="AA104" s="177" t="s">
        <v>64</v>
      </c>
      <c r="AB104" s="177" t="s">
        <v>64</v>
      </c>
      <c r="AC104" s="177" t="s">
        <v>64</v>
      </c>
      <c r="AD104" s="177" t="s">
        <v>64</v>
      </c>
      <c r="AE104" s="177" t="s">
        <v>64</v>
      </c>
      <c r="AF104" s="177" t="s">
        <v>64</v>
      </c>
      <c r="AG104" s="177" t="s">
        <v>64</v>
      </c>
      <c r="AH104" s="177" t="s">
        <v>64</v>
      </c>
      <c r="AI104" s="177" t="s">
        <v>64</v>
      </c>
      <c r="AJ104" s="177" t="s">
        <v>64</v>
      </c>
      <c r="AK104" s="177" t="s">
        <v>64</v>
      </c>
      <c r="AL104" s="177" t="s">
        <v>64</v>
      </c>
      <c r="AM104" s="177" t="s">
        <v>64</v>
      </c>
      <c r="AN104" s="177" t="s">
        <v>64</v>
      </c>
      <c r="AO104" s="177" t="s">
        <v>64</v>
      </c>
      <c r="AP104" s="177" t="s">
        <v>64</v>
      </c>
      <c r="AQ104" s="177" t="s">
        <v>64</v>
      </c>
      <c r="AR104" s="177" t="s">
        <v>65</v>
      </c>
      <c r="AS104" s="177" t="s">
        <v>64</v>
      </c>
      <c r="AT104" s="177" t="s">
        <v>64</v>
      </c>
      <c r="AU104" s="177" t="s">
        <v>64</v>
      </c>
      <c r="AV104" s="159" t="s">
        <v>65</v>
      </c>
      <c r="AW104" s="160" t="s">
        <v>65</v>
      </c>
      <c r="AX104" s="177" t="s">
        <v>65</v>
      </c>
      <c r="AY104" s="177" t="s">
        <v>64</v>
      </c>
      <c r="AZ104" s="177" t="s">
        <v>64</v>
      </c>
      <c r="BA104" s="159" t="s">
        <v>65</v>
      </c>
      <c r="BB104" s="177" t="s">
        <v>65</v>
      </c>
      <c r="BC104" s="177" t="s">
        <v>64</v>
      </c>
      <c r="BD104" s="177" t="s">
        <v>64</v>
      </c>
      <c r="BE104" s="177" t="s">
        <v>64</v>
      </c>
      <c r="BF104" s="177" t="s">
        <v>64</v>
      </c>
    </row>
    <row r="105" spans="1:58" ht="15" thickTop="1" x14ac:dyDescent="0.3">
      <c r="A105" s="373"/>
      <c r="B105" s="111" t="s">
        <v>667</v>
      </c>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row>
    <row r="106" spans="1:58" x14ac:dyDescent="0.3">
      <c r="A106" s="409"/>
      <c r="B106" s="51" t="s">
        <v>937</v>
      </c>
      <c r="D106" s="177" t="s">
        <v>64</v>
      </c>
      <c r="E106" s="177" t="s">
        <v>64</v>
      </c>
      <c r="F106" s="177" t="s">
        <v>64</v>
      </c>
      <c r="G106" s="177" t="s">
        <v>64</v>
      </c>
      <c r="H106" s="159" t="s">
        <v>64</v>
      </c>
      <c r="I106" s="159" t="s">
        <v>64</v>
      </c>
      <c r="J106" s="177" t="s">
        <v>64</v>
      </c>
      <c r="K106" s="159" t="s">
        <v>64</v>
      </c>
      <c r="L106" s="160" t="s">
        <v>65</v>
      </c>
      <c r="M106" s="177" t="s">
        <v>64</v>
      </c>
      <c r="N106" s="159" t="s">
        <v>64</v>
      </c>
      <c r="O106" s="161" t="s">
        <v>64</v>
      </c>
      <c r="P106" s="161" t="s">
        <v>64</v>
      </c>
      <c r="Q106" s="159" t="s">
        <v>64</v>
      </c>
      <c r="R106" s="160" t="s">
        <v>65</v>
      </c>
      <c r="S106" s="159" t="s">
        <v>64</v>
      </c>
      <c r="T106" s="160" t="s">
        <v>64</v>
      </c>
      <c r="U106" s="177" t="s">
        <v>64</v>
      </c>
      <c r="V106" s="177" t="s">
        <v>64</v>
      </c>
      <c r="W106" s="177" t="s">
        <v>64</v>
      </c>
      <c r="X106" s="177" t="s">
        <v>64</v>
      </c>
      <c r="Y106" s="177" t="s">
        <v>64</v>
      </c>
      <c r="Z106" s="177" t="s">
        <v>64</v>
      </c>
      <c r="AA106" s="177" t="s">
        <v>65</v>
      </c>
      <c r="AB106" s="177" t="s">
        <v>64</v>
      </c>
      <c r="AC106" s="206" t="s">
        <v>670</v>
      </c>
      <c r="AD106" s="177" t="s">
        <v>64</v>
      </c>
      <c r="AE106" s="177" t="s">
        <v>64</v>
      </c>
      <c r="AF106" s="177" t="s">
        <v>64</v>
      </c>
      <c r="AG106" s="177" t="s">
        <v>64</v>
      </c>
      <c r="AH106" s="177" t="s">
        <v>64</v>
      </c>
      <c r="AI106" s="177" t="s">
        <v>64</v>
      </c>
      <c r="AJ106" s="177" t="s">
        <v>64</v>
      </c>
      <c r="AK106" s="177" t="s">
        <v>711</v>
      </c>
      <c r="AL106" s="177" t="s">
        <v>64</v>
      </c>
      <c r="AM106" s="177" t="s">
        <v>64</v>
      </c>
      <c r="AN106" s="177" t="s">
        <v>64</v>
      </c>
      <c r="AO106" s="177" t="s">
        <v>65</v>
      </c>
      <c r="AP106" s="177" t="s">
        <v>65</v>
      </c>
      <c r="AQ106" s="177" t="s">
        <v>64</v>
      </c>
      <c r="AR106" s="177" t="s">
        <v>64</v>
      </c>
      <c r="AS106" s="177" t="s">
        <v>64</v>
      </c>
      <c r="AT106" s="177" t="s">
        <v>64</v>
      </c>
      <c r="AU106" s="177" t="s">
        <v>65</v>
      </c>
      <c r="AV106" s="159" t="s">
        <v>64</v>
      </c>
      <c r="AW106" s="160" t="s">
        <v>65</v>
      </c>
      <c r="AX106" s="177" t="s">
        <v>64</v>
      </c>
      <c r="AY106" s="177" t="s">
        <v>64</v>
      </c>
      <c r="AZ106" s="177" t="s">
        <v>64</v>
      </c>
      <c r="BA106" s="159" t="s">
        <v>64</v>
      </c>
      <c r="BB106" s="177" t="s">
        <v>64</v>
      </c>
      <c r="BC106" s="177" t="s">
        <v>65</v>
      </c>
      <c r="BD106" s="206" t="s">
        <v>65</v>
      </c>
      <c r="BE106" s="177" t="s">
        <v>64</v>
      </c>
      <c r="BF106" s="177" t="s">
        <v>64</v>
      </c>
    </row>
    <row r="107" spans="1:58" ht="14.4" x14ac:dyDescent="0.3">
      <c r="A107" s="409"/>
      <c r="B107" s="12" t="s">
        <v>667</v>
      </c>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row>
    <row r="108" spans="1:58" ht="14.4" x14ac:dyDescent="0.3">
      <c r="A108" s="409"/>
      <c r="B108" s="12" t="s">
        <v>667</v>
      </c>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row>
    <row r="109" spans="1:58" ht="18.600000000000001" thickBot="1" x14ac:dyDescent="0.35">
      <c r="A109" s="409"/>
      <c r="B109" s="51" t="s">
        <v>938</v>
      </c>
      <c r="D109" s="177" t="s">
        <v>64</v>
      </c>
      <c r="E109" s="206" t="s">
        <v>670</v>
      </c>
      <c r="F109" s="177" t="s">
        <v>65</v>
      </c>
      <c r="G109" s="177" t="s">
        <v>64</v>
      </c>
      <c r="H109" s="159" t="s">
        <v>64</v>
      </c>
      <c r="I109" s="160" t="s">
        <v>65</v>
      </c>
      <c r="J109" s="177" t="s">
        <v>65</v>
      </c>
      <c r="K109" s="159" t="s">
        <v>65</v>
      </c>
      <c r="L109" s="160" t="s">
        <v>65</v>
      </c>
      <c r="M109" s="177" t="s">
        <v>65</v>
      </c>
      <c r="N109" s="159" t="s">
        <v>65</v>
      </c>
      <c r="O109" s="161" t="s">
        <v>65</v>
      </c>
      <c r="P109" s="161" t="s">
        <v>65</v>
      </c>
      <c r="Q109" s="159" t="s">
        <v>65</v>
      </c>
      <c r="R109" s="160" t="s">
        <v>65</v>
      </c>
      <c r="S109" s="159" t="s">
        <v>64</v>
      </c>
      <c r="T109" s="160" t="s">
        <v>64</v>
      </c>
      <c r="U109" s="177" t="s">
        <v>65</v>
      </c>
      <c r="V109" s="177" t="s">
        <v>65</v>
      </c>
      <c r="W109" s="177" t="s">
        <v>65</v>
      </c>
      <c r="X109" s="177" t="s">
        <v>65</v>
      </c>
      <c r="Y109" s="177" t="s">
        <v>65</v>
      </c>
      <c r="Z109" s="177" t="s">
        <v>65</v>
      </c>
      <c r="AA109" s="177" t="s">
        <v>65</v>
      </c>
      <c r="AB109" s="177" t="s">
        <v>65</v>
      </c>
      <c r="AC109" s="177" t="s">
        <v>65</v>
      </c>
      <c r="AD109" s="177" t="s">
        <v>65</v>
      </c>
      <c r="AE109" s="177" t="s">
        <v>64</v>
      </c>
      <c r="AF109" s="177" t="s">
        <v>65</v>
      </c>
      <c r="AG109" s="206" t="s">
        <v>669</v>
      </c>
      <c r="AH109" s="206" t="s">
        <v>669</v>
      </c>
      <c r="AI109" s="177" t="s">
        <v>65</v>
      </c>
      <c r="AJ109" s="177" t="s">
        <v>65</v>
      </c>
      <c r="AK109" s="177" t="s">
        <v>65</v>
      </c>
      <c r="AL109" s="177" t="s">
        <v>65</v>
      </c>
      <c r="AM109" s="177" t="s">
        <v>65</v>
      </c>
      <c r="AN109" s="177" t="s">
        <v>669</v>
      </c>
      <c r="AO109" s="177" t="s">
        <v>65</v>
      </c>
      <c r="AP109" s="177" t="s">
        <v>65</v>
      </c>
      <c r="AQ109" s="177" t="s">
        <v>65</v>
      </c>
      <c r="AR109" s="177" t="s">
        <v>65</v>
      </c>
      <c r="AS109" s="177" t="s">
        <v>65</v>
      </c>
      <c r="AT109" s="177" t="s">
        <v>65</v>
      </c>
      <c r="AU109" s="177" t="s">
        <v>65</v>
      </c>
      <c r="AV109" s="159" t="s">
        <v>64</v>
      </c>
      <c r="AW109" s="160" t="s">
        <v>64</v>
      </c>
      <c r="AX109" s="177" t="s">
        <v>64</v>
      </c>
      <c r="AY109" s="177" t="s">
        <v>64</v>
      </c>
      <c r="AZ109" s="177" t="s">
        <v>64</v>
      </c>
      <c r="BA109" s="159" t="s">
        <v>65</v>
      </c>
      <c r="BB109" s="206" t="s">
        <v>669</v>
      </c>
      <c r="BC109" s="206" t="s">
        <v>670</v>
      </c>
      <c r="BD109" s="177" t="s">
        <v>65</v>
      </c>
      <c r="BE109" s="177" t="s">
        <v>65</v>
      </c>
      <c r="BF109" s="177" t="s">
        <v>65</v>
      </c>
    </row>
    <row r="110" spans="1:58" ht="15.6" thickTop="1" thickBot="1" x14ac:dyDescent="0.35">
      <c r="A110" s="409"/>
      <c r="B110" s="75" t="s">
        <v>939</v>
      </c>
      <c r="D110" s="206" t="s">
        <v>670</v>
      </c>
      <c r="E110" s="206" t="s">
        <v>669</v>
      </c>
      <c r="F110" s="177" t="s">
        <v>65</v>
      </c>
      <c r="G110" s="207" t="s">
        <v>64</v>
      </c>
      <c r="H110" s="196" t="s">
        <v>64</v>
      </c>
      <c r="I110" s="197" t="s">
        <v>65</v>
      </c>
      <c r="J110" s="206" t="s">
        <v>669</v>
      </c>
      <c r="K110" s="196" t="s">
        <v>65</v>
      </c>
      <c r="L110" s="197" t="s">
        <v>65</v>
      </c>
      <c r="M110" s="177" t="s">
        <v>65</v>
      </c>
      <c r="N110" s="159" t="s">
        <v>65</v>
      </c>
      <c r="O110" s="161" t="s">
        <v>65</v>
      </c>
      <c r="P110" s="161" t="s">
        <v>65</v>
      </c>
      <c r="Q110" s="159" t="s">
        <v>65</v>
      </c>
      <c r="R110" s="160" t="s">
        <v>65</v>
      </c>
      <c r="S110" s="166" t="s">
        <v>669</v>
      </c>
      <c r="T110" s="197" t="s">
        <v>64</v>
      </c>
      <c r="U110" s="177" t="s">
        <v>65</v>
      </c>
      <c r="V110" s="177" t="s">
        <v>65</v>
      </c>
      <c r="W110" s="177" t="s">
        <v>65</v>
      </c>
      <c r="X110" s="177" t="s">
        <v>65</v>
      </c>
      <c r="Y110" s="177" t="s">
        <v>65</v>
      </c>
      <c r="Z110" s="177" t="s">
        <v>65</v>
      </c>
      <c r="AA110" s="177" t="s">
        <v>65</v>
      </c>
      <c r="AB110" s="177" t="s">
        <v>65</v>
      </c>
      <c r="AC110" s="177" t="s">
        <v>65</v>
      </c>
      <c r="AD110" s="177" t="s">
        <v>65</v>
      </c>
      <c r="AE110" s="207" t="s">
        <v>65</v>
      </c>
      <c r="AF110" s="177" t="s">
        <v>65</v>
      </c>
      <c r="AG110" s="177" t="s">
        <v>65</v>
      </c>
      <c r="AH110" s="177" t="s">
        <v>65</v>
      </c>
      <c r="AI110" s="177" t="s">
        <v>65</v>
      </c>
      <c r="AJ110" s="177" t="s">
        <v>65</v>
      </c>
      <c r="AK110" s="177" t="s">
        <v>65</v>
      </c>
      <c r="AL110" s="177" t="s">
        <v>65</v>
      </c>
      <c r="AM110" s="177" t="s">
        <v>65</v>
      </c>
      <c r="AN110" s="177" t="s">
        <v>65</v>
      </c>
      <c r="AO110" s="177" t="s">
        <v>65</v>
      </c>
      <c r="AP110" s="177" t="s">
        <v>65</v>
      </c>
      <c r="AQ110" s="177" t="s">
        <v>65</v>
      </c>
      <c r="AR110" s="177" t="s">
        <v>65</v>
      </c>
      <c r="AS110" s="177" t="s">
        <v>65</v>
      </c>
      <c r="AT110" s="177" t="s">
        <v>65</v>
      </c>
      <c r="AU110" s="177" t="s">
        <v>65</v>
      </c>
      <c r="AV110" s="174" t="s">
        <v>669</v>
      </c>
      <c r="AW110" s="174" t="s">
        <v>669</v>
      </c>
      <c r="AX110" s="206" t="s">
        <v>669</v>
      </c>
      <c r="AY110" s="206" t="s">
        <v>65</v>
      </c>
      <c r="AZ110" s="207" t="s">
        <v>64</v>
      </c>
      <c r="BA110" s="207" t="s">
        <v>65</v>
      </c>
      <c r="BB110" s="206" t="s">
        <v>670</v>
      </c>
      <c r="BC110" s="207" t="s">
        <v>65</v>
      </c>
      <c r="BD110" s="177" t="s">
        <v>65</v>
      </c>
      <c r="BE110" s="177" t="s">
        <v>65</v>
      </c>
      <c r="BF110" s="177" t="s">
        <v>65</v>
      </c>
    </row>
    <row r="111" spans="1:58" ht="15.6" thickTop="1" thickBot="1" x14ac:dyDescent="0.35">
      <c r="A111" s="409"/>
      <c r="B111" s="75" t="s">
        <v>940</v>
      </c>
      <c r="D111" s="206" t="s">
        <v>670</v>
      </c>
      <c r="E111" s="206" t="s">
        <v>670</v>
      </c>
      <c r="F111" s="177" t="s">
        <v>65</v>
      </c>
      <c r="G111" s="207" t="s">
        <v>64</v>
      </c>
      <c r="H111" s="196" t="s">
        <v>64</v>
      </c>
      <c r="I111" s="197" t="s">
        <v>65</v>
      </c>
      <c r="J111" s="206" t="s">
        <v>669</v>
      </c>
      <c r="K111" s="196" t="s">
        <v>65</v>
      </c>
      <c r="L111" s="197" t="s">
        <v>65</v>
      </c>
      <c r="M111" s="177" t="s">
        <v>65</v>
      </c>
      <c r="N111" s="159" t="s">
        <v>65</v>
      </c>
      <c r="O111" s="161" t="s">
        <v>65</v>
      </c>
      <c r="P111" s="161" t="s">
        <v>65</v>
      </c>
      <c r="Q111" s="159" t="s">
        <v>65</v>
      </c>
      <c r="R111" s="160" t="s">
        <v>65</v>
      </c>
      <c r="S111" s="166" t="s">
        <v>64</v>
      </c>
      <c r="T111" s="197" t="s">
        <v>64</v>
      </c>
      <c r="U111" s="177" t="s">
        <v>65</v>
      </c>
      <c r="V111" s="177" t="s">
        <v>65</v>
      </c>
      <c r="W111" s="177" t="s">
        <v>65</v>
      </c>
      <c r="X111" s="177" t="s">
        <v>65</v>
      </c>
      <c r="Y111" s="177" t="s">
        <v>65</v>
      </c>
      <c r="Z111" s="177" t="s">
        <v>65</v>
      </c>
      <c r="AA111" s="177" t="s">
        <v>65</v>
      </c>
      <c r="AB111" s="177" t="s">
        <v>65</v>
      </c>
      <c r="AC111" s="177" t="s">
        <v>65</v>
      </c>
      <c r="AD111" s="177" t="s">
        <v>65</v>
      </c>
      <c r="AE111" s="207" t="s">
        <v>65</v>
      </c>
      <c r="AF111" s="177" t="s">
        <v>65</v>
      </c>
      <c r="AG111" s="177" t="s">
        <v>65</v>
      </c>
      <c r="AH111" s="177" t="s">
        <v>65</v>
      </c>
      <c r="AI111" s="177" t="s">
        <v>65</v>
      </c>
      <c r="AJ111" s="177" t="s">
        <v>65</v>
      </c>
      <c r="AK111" s="177" t="s">
        <v>65</v>
      </c>
      <c r="AL111" s="177" t="s">
        <v>65</v>
      </c>
      <c r="AM111" s="177" t="s">
        <v>65</v>
      </c>
      <c r="AN111" s="177" t="s">
        <v>65</v>
      </c>
      <c r="AO111" s="177" t="s">
        <v>65</v>
      </c>
      <c r="AP111" s="177" t="s">
        <v>65</v>
      </c>
      <c r="AQ111" s="177" t="s">
        <v>65</v>
      </c>
      <c r="AR111" s="177" t="s">
        <v>65</v>
      </c>
      <c r="AS111" s="177" t="s">
        <v>65</v>
      </c>
      <c r="AT111" s="177" t="s">
        <v>65</v>
      </c>
      <c r="AU111" s="177" t="s">
        <v>65</v>
      </c>
      <c r="AV111" s="174" t="s">
        <v>669</v>
      </c>
      <c r="AW111" s="174" t="s">
        <v>669</v>
      </c>
      <c r="AX111" s="177" t="s">
        <v>65</v>
      </c>
      <c r="AY111" s="207" t="s">
        <v>65</v>
      </c>
      <c r="AZ111" s="206" t="s">
        <v>64</v>
      </c>
      <c r="BA111" s="207" t="s">
        <v>65</v>
      </c>
      <c r="BB111" s="207" t="s">
        <v>65</v>
      </c>
      <c r="BC111" s="207" t="s">
        <v>65</v>
      </c>
      <c r="BD111" s="177" t="s">
        <v>65</v>
      </c>
      <c r="BE111" s="177" t="s">
        <v>65</v>
      </c>
      <c r="BF111" s="177" t="s">
        <v>65</v>
      </c>
    </row>
    <row r="112" spans="1:58" ht="15.6" thickTop="1" thickBot="1" x14ac:dyDescent="0.35">
      <c r="A112" s="409"/>
      <c r="B112" s="194" t="s">
        <v>712</v>
      </c>
      <c r="D112" s="177" t="s">
        <v>64</v>
      </c>
      <c r="E112" s="207" t="s">
        <v>64</v>
      </c>
      <c r="F112" s="177" t="s">
        <v>65</v>
      </c>
      <c r="G112" s="207" t="s">
        <v>64</v>
      </c>
      <c r="H112" s="196" t="s">
        <v>65</v>
      </c>
      <c r="I112" s="197" t="s">
        <v>65</v>
      </c>
      <c r="J112" s="207" t="s">
        <v>64</v>
      </c>
      <c r="K112" s="196" t="s">
        <v>65</v>
      </c>
      <c r="L112" s="197" t="s">
        <v>65</v>
      </c>
      <c r="M112" s="177" t="s">
        <v>65</v>
      </c>
      <c r="N112" s="159" t="s">
        <v>65</v>
      </c>
      <c r="O112" s="161" t="s">
        <v>65</v>
      </c>
      <c r="P112" s="161" t="s">
        <v>65</v>
      </c>
      <c r="Q112" s="159" t="s">
        <v>65</v>
      </c>
      <c r="R112" s="160" t="s">
        <v>65</v>
      </c>
      <c r="S112" s="196" t="s">
        <v>64</v>
      </c>
      <c r="T112" s="197" t="s">
        <v>64</v>
      </c>
      <c r="U112" s="177" t="s">
        <v>65</v>
      </c>
      <c r="V112" s="177" t="s">
        <v>65</v>
      </c>
      <c r="W112" s="177" t="s">
        <v>65</v>
      </c>
      <c r="X112" s="177" t="s">
        <v>65</v>
      </c>
      <c r="Y112" s="177" t="s">
        <v>65</v>
      </c>
      <c r="Z112" s="177" t="s">
        <v>65</v>
      </c>
      <c r="AA112" s="177" t="s">
        <v>65</v>
      </c>
      <c r="AB112" s="177" t="s">
        <v>65</v>
      </c>
      <c r="AC112" s="177" t="s">
        <v>65</v>
      </c>
      <c r="AD112" s="177" t="s">
        <v>65</v>
      </c>
      <c r="AE112" s="177" t="s">
        <v>64</v>
      </c>
      <c r="AF112" s="177" t="s">
        <v>65</v>
      </c>
      <c r="AG112" s="177" t="s">
        <v>64</v>
      </c>
      <c r="AH112" s="177" t="s">
        <v>64</v>
      </c>
      <c r="AI112" s="177" t="s">
        <v>65</v>
      </c>
      <c r="AJ112" s="177" t="s">
        <v>65</v>
      </c>
      <c r="AK112" s="177" t="s">
        <v>65</v>
      </c>
      <c r="AL112" s="177" t="s">
        <v>65</v>
      </c>
      <c r="AM112" s="177" t="s">
        <v>65</v>
      </c>
      <c r="AN112" s="177" t="s">
        <v>64</v>
      </c>
      <c r="AO112" s="177" t="s">
        <v>65</v>
      </c>
      <c r="AP112" s="177" t="s">
        <v>65</v>
      </c>
      <c r="AQ112" s="177" t="s">
        <v>65</v>
      </c>
      <c r="AR112" s="177" t="s">
        <v>65</v>
      </c>
      <c r="AS112" s="177" t="s">
        <v>65</v>
      </c>
      <c r="AT112" s="177" t="s">
        <v>65</v>
      </c>
      <c r="AU112" s="177" t="s">
        <v>65</v>
      </c>
      <c r="AV112" s="196" t="s">
        <v>65</v>
      </c>
      <c r="AW112" s="197" t="s">
        <v>65</v>
      </c>
      <c r="AX112" s="177" t="s">
        <v>65</v>
      </c>
      <c r="AY112" s="207" t="s">
        <v>64</v>
      </c>
      <c r="AZ112" s="207" t="s">
        <v>64</v>
      </c>
      <c r="BA112" s="207" t="s">
        <v>65</v>
      </c>
      <c r="BB112" s="207" t="s">
        <v>64</v>
      </c>
      <c r="BC112" s="207" t="s">
        <v>64</v>
      </c>
      <c r="BD112" s="177" t="s">
        <v>65</v>
      </c>
      <c r="BE112" s="177" t="s">
        <v>65</v>
      </c>
      <c r="BF112" s="177" t="s">
        <v>65</v>
      </c>
    </row>
    <row r="113" spans="1:58" ht="15" thickTop="1" x14ac:dyDescent="0.3">
      <c r="A113" s="409"/>
      <c r="B113" s="12" t="s">
        <v>667</v>
      </c>
      <c r="D113" s="167"/>
      <c r="E113" s="167"/>
      <c r="F113" s="167"/>
      <c r="G113" s="167"/>
      <c r="H113" s="167"/>
      <c r="I113" s="167"/>
      <c r="J113" s="167"/>
      <c r="K113" s="406"/>
      <c r="L113" s="406"/>
      <c r="M113" s="167"/>
      <c r="N113" s="167"/>
      <c r="O113" s="167"/>
      <c r="P113" s="167"/>
      <c r="Q113" s="406"/>
      <c r="R113" s="406"/>
      <c r="S113" s="406"/>
      <c r="T113" s="406"/>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410"/>
      <c r="AW113" s="410"/>
      <c r="AX113" s="167"/>
      <c r="AY113" s="167"/>
      <c r="AZ113" s="167"/>
      <c r="BA113" s="167"/>
      <c r="BB113" s="167"/>
      <c r="BC113" s="167"/>
      <c r="BD113" s="167"/>
      <c r="BE113" s="167"/>
      <c r="BF113" s="167"/>
    </row>
    <row r="114" spans="1:58" ht="18.75" customHeight="1" x14ac:dyDescent="0.3">
      <c r="A114" s="373" t="s">
        <v>713</v>
      </c>
      <c r="B114" s="51" t="s">
        <v>7</v>
      </c>
      <c r="D114" s="167"/>
      <c r="E114" s="167"/>
      <c r="F114" s="167"/>
      <c r="G114" s="167"/>
      <c r="H114" s="167"/>
      <c r="I114" s="167"/>
      <c r="J114" s="167"/>
      <c r="K114" s="407"/>
      <c r="L114" s="407"/>
      <c r="M114" s="167"/>
      <c r="N114" s="167"/>
      <c r="O114" s="167"/>
      <c r="P114" s="167"/>
      <c r="Q114" s="407"/>
      <c r="R114" s="407"/>
      <c r="S114" s="407"/>
      <c r="T114" s="40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411"/>
      <c r="AW114" s="411"/>
      <c r="AX114" s="167"/>
      <c r="AY114" s="167"/>
      <c r="AZ114" s="167"/>
      <c r="BA114" s="199"/>
      <c r="BB114" s="167"/>
      <c r="BC114" s="167"/>
      <c r="BD114" s="167"/>
      <c r="BE114" s="167"/>
      <c r="BF114" s="167"/>
    </row>
    <row r="115" spans="1:58" ht="15" thickBot="1" x14ac:dyDescent="0.35">
      <c r="A115" s="373"/>
      <c r="B115" s="58" t="s">
        <v>941</v>
      </c>
      <c r="D115" s="167"/>
      <c r="E115" s="167"/>
      <c r="F115" s="167"/>
      <c r="G115" s="167"/>
      <c r="H115" s="167"/>
      <c r="I115" s="167"/>
      <c r="J115" s="167"/>
      <c r="K115" s="408"/>
      <c r="L115" s="408"/>
      <c r="M115" s="167"/>
      <c r="N115" s="167"/>
      <c r="O115" s="167"/>
      <c r="P115" s="167"/>
      <c r="Q115" s="408"/>
      <c r="R115" s="408"/>
      <c r="S115" s="408"/>
      <c r="T115" s="408"/>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412"/>
      <c r="AW115" s="412"/>
      <c r="AX115" s="167"/>
      <c r="AY115" s="167"/>
      <c r="AZ115" s="167"/>
      <c r="BA115" s="200"/>
      <c r="BB115" s="167"/>
      <c r="BC115" s="167"/>
      <c r="BD115" s="167"/>
      <c r="BE115" s="167"/>
      <c r="BF115" s="167"/>
    </row>
    <row r="116" spans="1:58" ht="15.6" hidden="1" thickTop="1" thickBot="1" x14ac:dyDescent="0.35">
      <c r="A116" s="373"/>
      <c r="B116" s="109" t="s">
        <v>97</v>
      </c>
      <c r="D116" s="177"/>
      <c r="E116" s="159" t="s">
        <v>65</v>
      </c>
      <c r="F116" s="177" t="s">
        <v>65</v>
      </c>
      <c r="G116" s="177" t="s">
        <v>65</v>
      </c>
      <c r="H116" s="159" t="s">
        <v>65</v>
      </c>
      <c r="I116" s="160" t="s">
        <v>65</v>
      </c>
      <c r="J116" s="177"/>
      <c r="K116" s="159" t="s">
        <v>65</v>
      </c>
      <c r="L116" s="160" t="s">
        <v>65</v>
      </c>
      <c r="M116" s="177" t="s">
        <v>65</v>
      </c>
      <c r="N116" s="159"/>
      <c r="O116" s="161"/>
      <c r="P116" s="160"/>
      <c r="Q116" s="159" t="s">
        <v>65</v>
      </c>
      <c r="R116" s="160" t="s">
        <v>65</v>
      </c>
      <c r="S116" s="159" t="s">
        <v>65</v>
      </c>
      <c r="T116" s="160" t="s">
        <v>65</v>
      </c>
      <c r="U116" s="177" t="s">
        <v>65</v>
      </c>
      <c r="V116" s="177" t="s">
        <v>65</v>
      </c>
      <c r="W116" s="177" t="s">
        <v>65</v>
      </c>
      <c r="X116" s="177" t="s">
        <v>65</v>
      </c>
      <c r="Y116" s="177"/>
      <c r="Z116" s="177"/>
      <c r="AA116" s="177"/>
      <c r="AB116" s="177"/>
      <c r="AC116" s="177" t="s">
        <v>65</v>
      </c>
      <c r="AD116" s="177"/>
      <c r="AE116" s="177" t="s">
        <v>65</v>
      </c>
      <c r="AF116" s="177"/>
      <c r="AG116" s="177"/>
      <c r="AH116" s="177"/>
      <c r="AI116" s="177" t="s">
        <v>65</v>
      </c>
      <c r="AJ116" s="177" t="s">
        <v>65</v>
      </c>
      <c r="AK116" s="177" t="s">
        <v>65</v>
      </c>
      <c r="AL116" s="159" t="s">
        <v>65</v>
      </c>
      <c r="AM116" s="177"/>
      <c r="AN116" s="177"/>
      <c r="AO116" s="177" t="s">
        <v>65</v>
      </c>
      <c r="AP116" s="177"/>
      <c r="AQ116" s="177" t="s">
        <v>65</v>
      </c>
      <c r="AR116" s="177"/>
      <c r="AS116" s="177"/>
      <c r="AT116" s="177"/>
      <c r="AU116" s="177" t="s">
        <v>65</v>
      </c>
      <c r="AV116" s="159"/>
      <c r="AW116" s="160"/>
      <c r="AX116" s="177" t="s">
        <v>65</v>
      </c>
      <c r="AY116" s="177"/>
      <c r="AZ116" s="177" t="s">
        <v>65</v>
      </c>
      <c r="BA116" s="159" t="s">
        <v>65</v>
      </c>
      <c r="BB116" s="177"/>
      <c r="BC116" s="177" t="s">
        <v>65</v>
      </c>
      <c r="BD116" s="177"/>
      <c r="BE116" s="177" t="s">
        <v>65</v>
      </c>
      <c r="BF116" s="177"/>
    </row>
    <row r="117" spans="1:58" ht="15.6" thickTop="1" thickBot="1" x14ac:dyDescent="0.35">
      <c r="A117" s="373"/>
      <c r="B117" s="49" t="s">
        <v>722</v>
      </c>
      <c r="D117" s="177" t="s">
        <v>64</v>
      </c>
      <c r="E117" s="177" t="s">
        <v>64</v>
      </c>
      <c r="F117" s="177" t="s">
        <v>64</v>
      </c>
      <c r="G117" s="177" t="s">
        <v>64</v>
      </c>
      <c r="H117" s="159" t="s">
        <v>64</v>
      </c>
      <c r="I117" s="160" t="s">
        <v>64</v>
      </c>
      <c r="J117" s="177" t="s">
        <v>64</v>
      </c>
      <c r="K117" s="159" t="s">
        <v>64</v>
      </c>
      <c r="L117" s="160" t="s">
        <v>65</v>
      </c>
      <c r="M117" s="177" t="s">
        <v>64</v>
      </c>
      <c r="N117" s="159" t="s">
        <v>64</v>
      </c>
      <c r="O117" s="161" t="s">
        <v>64</v>
      </c>
      <c r="P117" s="160" t="s">
        <v>64</v>
      </c>
      <c r="Q117" s="159" t="s">
        <v>64</v>
      </c>
      <c r="R117" s="160" t="s">
        <v>65</v>
      </c>
      <c r="S117" s="159" t="s">
        <v>64</v>
      </c>
      <c r="T117" s="160" t="s">
        <v>64</v>
      </c>
      <c r="U117" s="177" t="s">
        <v>64</v>
      </c>
      <c r="V117" s="177" t="s">
        <v>64</v>
      </c>
      <c r="W117" s="177" t="s">
        <v>64</v>
      </c>
      <c r="X117" s="177" t="s">
        <v>64</v>
      </c>
      <c r="Y117" s="177" t="s">
        <v>64</v>
      </c>
      <c r="Z117" s="177" t="s">
        <v>64</v>
      </c>
      <c r="AA117" s="177" t="s">
        <v>64</v>
      </c>
      <c r="AB117" s="177" t="s">
        <v>64</v>
      </c>
      <c r="AC117" s="177" t="s">
        <v>64</v>
      </c>
      <c r="AD117" s="177" t="s">
        <v>64</v>
      </c>
      <c r="AE117" s="177" t="s">
        <v>64</v>
      </c>
      <c r="AF117" s="177" t="s">
        <v>64</v>
      </c>
      <c r="AG117" s="177" t="s">
        <v>64</v>
      </c>
      <c r="AH117" s="177" t="s">
        <v>64</v>
      </c>
      <c r="AI117" s="177" t="s">
        <v>64</v>
      </c>
      <c r="AJ117" s="177" t="s">
        <v>64</v>
      </c>
      <c r="AK117" s="177" t="s">
        <v>64</v>
      </c>
      <c r="AL117" s="177" t="s">
        <v>64</v>
      </c>
      <c r="AM117" s="177" t="s">
        <v>64</v>
      </c>
      <c r="AN117" s="177" t="s">
        <v>64</v>
      </c>
      <c r="AO117" s="177" t="s">
        <v>64</v>
      </c>
      <c r="AP117" s="177" t="s">
        <v>64</v>
      </c>
      <c r="AQ117" s="177" t="s">
        <v>64</v>
      </c>
      <c r="AR117" s="177" t="s">
        <v>64</v>
      </c>
      <c r="AS117" s="177" t="s">
        <v>64</v>
      </c>
      <c r="AT117" s="177" t="s">
        <v>64</v>
      </c>
      <c r="AU117" s="177" t="s">
        <v>64</v>
      </c>
      <c r="AV117" s="159" t="s">
        <v>64</v>
      </c>
      <c r="AW117" s="160" t="s">
        <v>64</v>
      </c>
      <c r="AX117" s="177" t="s">
        <v>64</v>
      </c>
      <c r="AY117" s="177" t="s">
        <v>64</v>
      </c>
      <c r="AZ117" s="177" t="s">
        <v>64</v>
      </c>
      <c r="BA117" s="159" t="s">
        <v>64</v>
      </c>
      <c r="BB117" s="177" t="s">
        <v>64</v>
      </c>
      <c r="BC117" s="177" t="s">
        <v>64</v>
      </c>
      <c r="BD117" s="177" t="s">
        <v>64</v>
      </c>
      <c r="BE117" s="177" t="s">
        <v>65</v>
      </c>
      <c r="BF117" s="177" t="s">
        <v>64</v>
      </c>
    </row>
    <row r="118" spans="1:58" ht="16.5" hidden="1" customHeight="1" x14ac:dyDescent="0.3">
      <c r="A118" s="373"/>
      <c r="B118" s="47" t="s">
        <v>97</v>
      </c>
      <c r="D118" s="177" t="s">
        <v>65</v>
      </c>
      <c r="E118" s="177" t="s">
        <v>65</v>
      </c>
      <c r="F118" s="177" t="s">
        <v>65</v>
      </c>
      <c r="G118" s="177"/>
      <c r="H118" s="159"/>
      <c r="I118" s="160"/>
      <c r="J118" s="177"/>
      <c r="K118" s="159" t="s">
        <v>65</v>
      </c>
      <c r="L118" s="160"/>
      <c r="M118" s="177"/>
      <c r="N118" s="159"/>
      <c r="O118" s="161"/>
      <c r="P118" s="160"/>
      <c r="Q118" s="159"/>
      <c r="R118" s="160"/>
      <c r="S118" s="159" t="s">
        <v>64</v>
      </c>
      <c r="T118" s="160"/>
      <c r="U118" s="177"/>
      <c r="V118" s="177"/>
      <c r="W118" s="177"/>
      <c r="X118" s="177"/>
      <c r="Y118" s="177"/>
      <c r="Z118" s="177"/>
      <c r="AA118" s="177"/>
      <c r="AB118" s="177"/>
      <c r="AC118" s="177"/>
      <c r="AD118" s="177"/>
      <c r="AE118" s="177" t="s">
        <v>65</v>
      </c>
      <c r="AF118" s="177"/>
      <c r="AG118" s="177"/>
      <c r="AH118" s="177"/>
      <c r="AI118" s="177"/>
      <c r="AJ118" s="177"/>
      <c r="AK118" s="177"/>
      <c r="AL118" s="177"/>
      <c r="AM118" s="177"/>
      <c r="AN118" s="177">
        <v>0</v>
      </c>
      <c r="AO118" s="177" t="s">
        <v>65</v>
      </c>
      <c r="AP118" s="177"/>
      <c r="AQ118" s="177"/>
      <c r="AR118" s="177"/>
      <c r="AS118" s="177"/>
      <c r="AT118" s="177"/>
      <c r="AU118" s="177" t="s">
        <v>65</v>
      </c>
      <c r="AV118" s="159"/>
      <c r="AW118" s="160"/>
      <c r="AX118" s="177" t="s">
        <v>65</v>
      </c>
      <c r="AY118" s="177"/>
      <c r="AZ118" s="177" t="s">
        <v>65</v>
      </c>
      <c r="BA118" s="159"/>
      <c r="BB118" s="177"/>
      <c r="BC118" s="177"/>
      <c r="BD118" s="177"/>
      <c r="BE118" s="177" t="s">
        <v>65</v>
      </c>
      <c r="BF118" s="177" t="s">
        <v>65</v>
      </c>
    </row>
    <row r="119" spans="1:58" ht="16.5" hidden="1" customHeight="1" x14ac:dyDescent="0.3">
      <c r="A119" s="373"/>
      <c r="B119" s="47" t="s">
        <v>97</v>
      </c>
      <c r="D119" s="177"/>
      <c r="E119" s="177" t="s">
        <v>64</v>
      </c>
      <c r="F119" s="177" t="s">
        <v>65</v>
      </c>
      <c r="G119" s="177"/>
      <c r="H119" s="159"/>
      <c r="I119" s="160"/>
      <c r="J119" s="177" t="s">
        <v>65</v>
      </c>
      <c r="K119" s="159" t="s">
        <v>64</v>
      </c>
      <c r="L119" s="160"/>
      <c r="M119" s="177"/>
      <c r="N119" s="159"/>
      <c r="O119" s="161"/>
      <c r="P119" s="160"/>
      <c r="Q119" s="159"/>
      <c r="R119" s="160"/>
      <c r="S119" s="159" t="s">
        <v>64</v>
      </c>
      <c r="T119" s="160"/>
      <c r="U119" s="177"/>
      <c r="V119" s="177"/>
      <c r="W119" s="177"/>
      <c r="X119" s="177"/>
      <c r="Y119" s="177"/>
      <c r="Z119" s="177" t="s">
        <v>667</v>
      </c>
      <c r="AA119" s="177" t="s">
        <v>667</v>
      </c>
      <c r="AB119" s="177"/>
      <c r="AC119" s="177"/>
      <c r="AD119" s="177"/>
      <c r="AE119" s="177" t="s">
        <v>65</v>
      </c>
      <c r="AF119" s="177"/>
      <c r="AG119" s="177"/>
      <c r="AH119" s="177"/>
      <c r="AI119" s="177"/>
      <c r="AJ119" s="177"/>
      <c r="AK119" s="177"/>
      <c r="AL119" s="159"/>
      <c r="AM119" s="177"/>
      <c r="AN119" s="177">
        <v>0</v>
      </c>
      <c r="AO119" s="177" t="s">
        <v>65</v>
      </c>
      <c r="AP119" s="177"/>
      <c r="AQ119" s="177"/>
      <c r="AR119" s="177"/>
      <c r="AS119" s="177"/>
      <c r="AT119" s="177"/>
      <c r="AU119" s="177" t="s">
        <v>65</v>
      </c>
      <c r="AV119" s="159"/>
      <c r="AW119" s="160"/>
      <c r="AX119" s="177" t="s">
        <v>65</v>
      </c>
      <c r="AY119" s="177"/>
      <c r="AZ119" s="177"/>
      <c r="BA119" s="159"/>
      <c r="BB119" s="177"/>
      <c r="BC119" s="177" t="s">
        <v>65</v>
      </c>
      <c r="BD119" s="177"/>
      <c r="BE119" s="177" t="s">
        <v>65</v>
      </c>
      <c r="BF119" s="177" t="s">
        <v>65</v>
      </c>
    </row>
    <row r="120" spans="1:58" ht="16.5" hidden="1" customHeight="1" x14ac:dyDescent="0.3">
      <c r="A120" s="373"/>
      <c r="B120" s="47" t="s">
        <v>97</v>
      </c>
      <c r="D120" s="177"/>
      <c r="E120" s="177"/>
      <c r="F120" s="177"/>
      <c r="G120" s="177"/>
      <c r="H120" s="159"/>
      <c r="I120" s="160"/>
      <c r="J120" s="177"/>
      <c r="K120" s="159"/>
      <c r="L120" s="160"/>
      <c r="M120" s="177"/>
      <c r="N120" s="159"/>
      <c r="O120" s="161"/>
      <c r="P120" s="160"/>
      <c r="Q120" s="159"/>
      <c r="R120" s="160"/>
      <c r="S120" s="159"/>
      <c r="T120" s="160"/>
      <c r="U120" s="177"/>
      <c r="V120" s="177"/>
      <c r="W120" s="177"/>
      <c r="X120" s="177"/>
      <c r="Y120" s="177"/>
      <c r="Z120" s="177"/>
      <c r="AA120" s="177"/>
      <c r="AB120" s="177"/>
      <c r="AC120" s="177"/>
      <c r="AD120" s="177"/>
      <c r="AE120" s="177"/>
      <c r="AF120" s="177"/>
      <c r="AG120" s="177"/>
      <c r="AH120" s="177"/>
      <c r="AI120" s="177"/>
      <c r="AJ120" s="177"/>
      <c r="AK120" s="177"/>
      <c r="AL120" s="159"/>
      <c r="AM120" s="177"/>
      <c r="AN120" s="177"/>
      <c r="AO120" s="177"/>
      <c r="AP120" s="177"/>
      <c r="AQ120" s="177"/>
      <c r="AR120" s="177"/>
      <c r="AS120" s="177"/>
      <c r="AT120" s="177"/>
      <c r="AU120" s="177"/>
      <c r="AV120" s="159"/>
      <c r="AW120" s="160"/>
      <c r="AX120" s="177"/>
      <c r="AY120" s="177"/>
      <c r="AZ120" s="177"/>
      <c r="BA120" s="159"/>
      <c r="BB120" s="177"/>
      <c r="BC120" s="177"/>
      <c r="BD120" s="177"/>
      <c r="BE120" s="177"/>
      <c r="BF120" s="177"/>
    </row>
    <row r="121" spans="1:58" ht="16.5" hidden="1" customHeight="1" x14ac:dyDescent="0.3">
      <c r="A121" s="373"/>
      <c r="B121" s="47" t="s">
        <v>97</v>
      </c>
      <c r="D121" s="177" t="s">
        <v>65</v>
      </c>
      <c r="E121" s="177" t="s">
        <v>65</v>
      </c>
      <c r="F121" s="177" t="s">
        <v>65</v>
      </c>
      <c r="G121" s="177"/>
      <c r="H121" s="159"/>
      <c r="I121" s="160"/>
      <c r="J121" s="177" t="s">
        <v>65</v>
      </c>
      <c r="K121" s="159"/>
      <c r="L121" s="160"/>
      <c r="M121" s="177"/>
      <c r="N121" s="159"/>
      <c r="O121" s="161"/>
      <c r="P121" s="160"/>
      <c r="Q121" s="159"/>
      <c r="R121" s="160"/>
      <c r="S121" s="159"/>
      <c r="T121" s="160"/>
      <c r="U121" s="177"/>
      <c r="V121" s="177"/>
      <c r="W121" s="177"/>
      <c r="X121" s="177"/>
      <c r="Y121" s="177"/>
      <c r="Z121" s="177"/>
      <c r="AA121" s="177"/>
      <c r="AB121" s="177"/>
      <c r="AC121" s="177"/>
      <c r="AD121" s="177"/>
      <c r="AE121" s="177" t="s">
        <v>65</v>
      </c>
      <c r="AF121" s="177"/>
      <c r="AG121" s="177"/>
      <c r="AH121" s="177"/>
      <c r="AI121" s="177"/>
      <c r="AJ121" s="177"/>
      <c r="AK121" s="177"/>
      <c r="AL121" s="177"/>
      <c r="AM121" s="177"/>
      <c r="AN121" s="177">
        <v>0</v>
      </c>
      <c r="AO121" s="177" t="s">
        <v>65</v>
      </c>
      <c r="AP121" s="177"/>
      <c r="AQ121" s="177"/>
      <c r="AR121" s="177"/>
      <c r="AS121" s="177"/>
      <c r="AT121" s="177"/>
      <c r="AU121" s="177" t="s">
        <v>667</v>
      </c>
      <c r="AV121" s="159"/>
      <c r="AW121" s="160"/>
      <c r="AX121" s="177" t="s">
        <v>65</v>
      </c>
      <c r="AY121" s="177"/>
      <c r="AZ121" s="177"/>
      <c r="BA121" s="159"/>
      <c r="BB121" s="177"/>
      <c r="BC121" s="177"/>
      <c r="BD121" s="177"/>
      <c r="BE121" s="177" t="s">
        <v>65</v>
      </c>
      <c r="BF121" s="177" t="s">
        <v>65</v>
      </c>
    </row>
    <row r="122" spans="1:58" ht="16.5" hidden="1" customHeight="1" x14ac:dyDescent="0.3">
      <c r="A122" s="373"/>
      <c r="B122" s="47" t="s">
        <v>97</v>
      </c>
      <c r="D122" s="177" t="s">
        <v>64</v>
      </c>
      <c r="E122" s="177" t="s">
        <v>64</v>
      </c>
      <c r="F122" s="177" t="s">
        <v>65</v>
      </c>
      <c r="G122" s="177"/>
      <c r="H122" s="159"/>
      <c r="I122" s="160"/>
      <c r="J122" s="177" t="s">
        <v>65</v>
      </c>
      <c r="K122" s="159" t="s">
        <v>64</v>
      </c>
      <c r="L122" s="160"/>
      <c r="M122" s="177"/>
      <c r="N122" s="159"/>
      <c r="O122" s="161"/>
      <c r="P122" s="160"/>
      <c r="Q122" s="159"/>
      <c r="R122" s="160"/>
      <c r="S122" s="159" t="s">
        <v>64</v>
      </c>
      <c r="T122" s="160"/>
      <c r="U122" s="177"/>
      <c r="V122" s="177"/>
      <c r="W122" s="177"/>
      <c r="X122" s="177"/>
      <c r="Y122" s="177"/>
      <c r="Z122" s="177" t="s">
        <v>667</v>
      </c>
      <c r="AA122" s="177" t="s">
        <v>667</v>
      </c>
      <c r="AB122" s="177"/>
      <c r="AC122" s="177"/>
      <c r="AD122" s="177"/>
      <c r="AE122" s="177" t="s">
        <v>65</v>
      </c>
      <c r="AF122" s="177"/>
      <c r="AG122" s="177"/>
      <c r="AH122" s="177"/>
      <c r="AI122" s="177"/>
      <c r="AJ122" s="177"/>
      <c r="AK122" s="177"/>
      <c r="AL122" s="159"/>
      <c r="AM122" s="177"/>
      <c r="AN122" s="177">
        <v>0</v>
      </c>
      <c r="AO122" s="177" t="s">
        <v>65</v>
      </c>
      <c r="AP122" s="177"/>
      <c r="AQ122" s="177"/>
      <c r="AR122" s="177"/>
      <c r="AS122" s="177"/>
      <c r="AT122" s="177"/>
      <c r="AU122" s="177" t="s">
        <v>65</v>
      </c>
      <c r="AV122" s="159"/>
      <c r="AW122" s="160"/>
      <c r="AX122" s="177" t="s">
        <v>65</v>
      </c>
      <c r="AY122" s="177"/>
      <c r="AZ122" s="177"/>
      <c r="BA122" s="159"/>
      <c r="BB122" s="177"/>
      <c r="BC122" s="177" t="s">
        <v>65</v>
      </c>
      <c r="BD122" s="177"/>
      <c r="BE122" s="177" t="s">
        <v>65</v>
      </c>
      <c r="BF122" s="177" t="s">
        <v>65</v>
      </c>
    </row>
    <row r="123" spans="1:58" ht="15.6" thickTop="1" thickBot="1" x14ac:dyDescent="0.35">
      <c r="A123" s="373"/>
      <c r="B123" s="49" t="s">
        <v>942</v>
      </c>
      <c r="D123" s="177" t="s">
        <v>64</v>
      </c>
      <c r="E123" s="206" t="s">
        <v>669</v>
      </c>
      <c r="F123" s="177" t="s">
        <v>65</v>
      </c>
      <c r="G123" s="177" t="s">
        <v>65</v>
      </c>
      <c r="H123" s="159" t="s">
        <v>64</v>
      </c>
      <c r="I123" s="160" t="s">
        <v>64</v>
      </c>
      <c r="J123" s="177" t="s">
        <v>64</v>
      </c>
      <c r="K123" s="159" t="s">
        <v>64</v>
      </c>
      <c r="L123" s="160" t="s">
        <v>65</v>
      </c>
      <c r="M123" s="177" t="s">
        <v>64</v>
      </c>
      <c r="N123" s="159" t="s">
        <v>64</v>
      </c>
      <c r="O123" s="161" t="s">
        <v>64</v>
      </c>
      <c r="P123" s="160" t="s">
        <v>64</v>
      </c>
      <c r="Q123" s="159" t="s">
        <v>65</v>
      </c>
      <c r="R123" s="160" t="s">
        <v>65</v>
      </c>
      <c r="S123" s="159" t="s">
        <v>64</v>
      </c>
      <c r="T123" s="160" t="s">
        <v>65</v>
      </c>
      <c r="U123" s="177" t="s">
        <v>64</v>
      </c>
      <c r="V123" s="177" t="s">
        <v>64</v>
      </c>
      <c r="W123" s="177" t="s">
        <v>64</v>
      </c>
      <c r="X123" s="177" t="s">
        <v>65</v>
      </c>
      <c r="Y123" s="177" t="s">
        <v>64</v>
      </c>
      <c r="Z123" s="177" t="s">
        <v>64</v>
      </c>
      <c r="AA123" s="177" t="s">
        <v>64</v>
      </c>
      <c r="AB123" s="177" t="s">
        <v>65</v>
      </c>
      <c r="AC123" s="177" t="s">
        <v>65</v>
      </c>
      <c r="AD123" s="177" t="s">
        <v>64</v>
      </c>
      <c r="AE123" s="177" t="s">
        <v>65</v>
      </c>
      <c r="AF123" s="177" t="s">
        <v>64</v>
      </c>
      <c r="AG123" s="177" t="s">
        <v>64</v>
      </c>
      <c r="AH123" s="177" t="s">
        <v>64</v>
      </c>
      <c r="AI123" s="177" t="s">
        <v>65</v>
      </c>
      <c r="AJ123" s="177" t="s">
        <v>65</v>
      </c>
      <c r="AK123" s="177" t="s">
        <v>64</v>
      </c>
      <c r="AL123" s="177" t="s">
        <v>65</v>
      </c>
      <c r="AM123" s="177" t="s">
        <v>65</v>
      </c>
      <c r="AN123" s="177" t="s">
        <v>64</v>
      </c>
      <c r="AO123" s="177" t="s">
        <v>64</v>
      </c>
      <c r="AP123" s="177" t="s">
        <v>64</v>
      </c>
      <c r="AQ123" s="177" t="s">
        <v>65</v>
      </c>
      <c r="AR123" s="177" t="s">
        <v>64</v>
      </c>
      <c r="AS123" s="177" t="s">
        <v>65</v>
      </c>
      <c r="AT123" s="177" t="s">
        <v>64</v>
      </c>
      <c r="AU123" s="177" t="s">
        <v>65</v>
      </c>
      <c r="AV123" s="159" t="s">
        <v>64</v>
      </c>
      <c r="AW123" s="160" t="s">
        <v>65</v>
      </c>
      <c r="AX123" s="177" t="s">
        <v>64</v>
      </c>
      <c r="AY123" s="177" t="s">
        <v>65</v>
      </c>
      <c r="AZ123" s="177" t="s">
        <v>64</v>
      </c>
      <c r="BA123" s="159" t="s">
        <v>64</v>
      </c>
      <c r="BB123" s="177" t="s">
        <v>65</v>
      </c>
      <c r="BC123" s="177" t="s">
        <v>65</v>
      </c>
      <c r="BD123" s="177" t="s">
        <v>65</v>
      </c>
      <c r="BE123" s="177" t="s">
        <v>65</v>
      </c>
      <c r="BF123" s="177" t="s">
        <v>65</v>
      </c>
    </row>
    <row r="124" spans="1:58" ht="15.6" thickTop="1" thickBot="1" x14ac:dyDescent="0.35">
      <c r="A124" s="373"/>
      <c r="B124" s="91" t="s">
        <v>672</v>
      </c>
      <c r="D124" s="177" t="s">
        <v>64</v>
      </c>
      <c r="E124" s="206" t="s">
        <v>669</v>
      </c>
      <c r="F124" s="177" t="s">
        <v>65</v>
      </c>
      <c r="G124" s="177" t="s">
        <v>65</v>
      </c>
      <c r="H124" s="159" t="s">
        <v>64</v>
      </c>
      <c r="I124" s="160" t="s">
        <v>64</v>
      </c>
      <c r="J124" s="177" t="s">
        <v>65</v>
      </c>
      <c r="K124" s="159" t="s">
        <v>64</v>
      </c>
      <c r="L124" s="160" t="s">
        <v>65</v>
      </c>
      <c r="M124" s="177" t="s">
        <v>65</v>
      </c>
      <c r="N124" s="159" t="s">
        <v>65</v>
      </c>
      <c r="O124" s="161" t="s">
        <v>65</v>
      </c>
      <c r="P124" s="160" t="s">
        <v>65</v>
      </c>
      <c r="Q124" s="159" t="s">
        <v>65</v>
      </c>
      <c r="R124" s="160" t="s">
        <v>65</v>
      </c>
      <c r="S124" s="159" t="s">
        <v>65</v>
      </c>
      <c r="T124" s="160" t="s">
        <v>65</v>
      </c>
      <c r="U124" s="177" t="s">
        <v>64</v>
      </c>
      <c r="V124" s="159" t="s">
        <v>64</v>
      </c>
      <c r="W124" s="177" t="s">
        <v>65</v>
      </c>
      <c r="X124" s="177" t="s">
        <v>65</v>
      </c>
      <c r="Y124" s="177" t="s">
        <v>65</v>
      </c>
      <c r="Z124" s="177" t="s">
        <v>64</v>
      </c>
      <c r="AA124" s="177" t="s">
        <v>64</v>
      </c>
      <c r="AB124" s="177" t="s">
        <v>65</v>
      </c>
      <c r="AC124" s="177" t="s">
        <v>65</v>
      </c>
      <c r="AD124" s="177" t="s">
        <v>65</v>
      </c>
      <c r="AE124" s="177" t="s">
        <v>65</v>
      </c>
      <c r="AF124" s="177" t="s">
        <v>65</v>
      </c>
      <c r="AG124" s="177" t="s">
        <v>64</v>
      </c>
      <c r="AH124" s="177" t="s">
        <v>64</v>
      </c>
      <c r="AI124" s="177" t="s">
        <v>65</v>
      </c>
      <c r="AJ124" s="177" t="s">
        <v>65</v>
      </c>
      <c r="AK124" s="177" t="s">
        <v>64</v>
      </c>
      <c r="AL124" s="177" t="s">
        <v>65</v>
      </c>
      <c r="AM124" s="177" t="s">
        <v>65</v>
      </c>
      <c r="AN124" s="177" t="s">
        <v>64</v>
      </c>
      <c r="AO124" s="177" t="s">
        <v>65</v>
      </c>
      <c r="AP124" s="177" t="s">
        <v>65</v>
      </c>
      <c r="AQ124" s="177" t="s">
        <v>65</v>
      </c>
      <c r="AR124" s="177" t="s">
        <v>65</v>
      </c>
      <c r="AS124" s="177" t="s">
        <v>65</v>
      </c>
      <c r="AT124" s="177" t="s">
        <v>65</v>
      </c>
      <c r="AU124" s="177" t="s">
        <v>65</v>
      </c>
      <c r="AV124" s="159" t="s">
        <v>64</v>
      </c>
      <c r="AW124" s="160" t="s">
        <v>65</v>
      </c>
      <c r="AX124" s="177" t="s">
        <v>65</v>
      </c>
      <c r="AY124" s="177" t="s">
        <v>65</v>
      </c>
      <c r="AZ124" s="177" t="s">
        <v>64</v>
      </c>
      <c r="BA124" s="159" t="s">
        <v>65</v>
      </c>
      <c r="BB124" s="177" t="s">
        <v>65</v>
      </c>
      <c r="BC124" s="177" t="s">
        <v>65</v>
      </c>
      <c r="BD124" s="177" t="s">
        <v>65</v>
      </c>
      <c r="BE124" s="177" t="s">
        <v>65</v>
      </c>
      <c r="BF124" s="177" t="s">
        <v>65</v>
      </c>
    </row>
    <row r="125" spans="1:58" ht="15.6" thickTop="1" thickBot="1" x14ac:dyDescent="0.35">
      <c r="A125" s="373"/>
      <c r="B125" s="152" t="s">
        <v>943</v>
      </c>
      <c r="D125" s="177" t="s">
        <v>64</v>
      </c>
      <c r="E125" s="206" t="s">
        <v>670</v>
      </c>
      <c r="F125" s="166" t="s">
        <v>670</v>
      </c>
      <c r="G125" s="177" t="s">
        <v>64</v>
      </c>
      <c r="H125" s="159" t="s">
        <v>64</v>
      </c>
      <c r="I125" s="160" t="s">
        <v>64</v>
      </c>
      <c r="J125" s="177" t="s">
        <v>64</v>
      </c>
      <c r="K125" s="166" t="s">
        <v>670</v>
      </c>
      <c r="L125" s="164" t="s">
        <v>670</v>
      </c>
      <c r="M125" s="166" t="s">
        <v>670</v>
      </c>
      <c r="N125" s="166" t="s">
        <v>64</v>
      </c>
      <c r="O125" s="161" t="s">
        <v>64</v>
      </c>
      <c r="P125" s="160" t="s">
        <v>64</v>
      </c>
      <c r="Q125" s="159" t="s">
        <v>64</v>
      </c>
      <c r="R125" s="160" t="s">
        <v>65</v>
      </c>
      <c r="S125" s="159" t="s">
        <v>64</v>
      </c>
      <c r="T125" s="164" t="s">
        <v>670</v>
      </c>
      <c r="U125" s="166" t="s">
        <v>670</v>
      </c>
      <c r="V125" s="166" t="s">
        <v>670</v>
      </c>
      <c r="W125" s="166" t="s">
        <v>670</v>
      </c>
      <c r="X125" s="166" t="s">
        <v>670</v>
      </c>
      <c r="Y125" s="166" t="s">
        <v>670</v>
      </c>
      <c r="Z125" s="166" t="s">
        <v>670</v>
      </c>
      <c r="AA125" s="166" t="s">
        <v>670</v>
      </c>
      <c r="AB125" s="166" t="s">
        <v>670</v>
      </c>
      <c r="AC125" s="166" t="s">
        <v>670</v>
      </c>
      <c r="AD125" s="166" t="s">
        <v>670</v>
      </c>
      <c r="AE125" s="166" t="s">
        <v>670</v>
      </c>
      <c r="AF125" s="166" t="s">
        <v>670</v>
      </c>
      <c r="AG125" s="166" t="s">
        <v>670</v>
      </c>
      <c r="AH125" s="166" t="s">
        <v>670</v>
      </c>
      <c r="AI125" s="177" t="s">
        <v>64</v>
      </c>
      <c r="AJ125" s="177" t="s">
        <v>64</v>
      </c>
      <c r="AK125" s="177" t="s">
        <v>64</v>
      </c>
      <c r="AL125" s="177" t="s">
        <v>64</v>
      </c>
      <c r="AM125" s="166" t="s">
        <v>670</v>
      </c>
      <c r="AN125" s="166" t="s">
        <v>670</v>
      </c>
      <c r="AO125" s="177" t="s">
        <v>65</v>
      </c>
      <c r="AP125" s="166" t="s">
        <v>670</v>
      </c>
      <c r="AQ125" s="166" t="s">
        <v>670</v>
      </c>
      <c r="AR125" s="166" t="s">
        <v>670</v>
      </c>
      <c r="AS125" s="166" t="s">
        <v>670</v>
      </c>
      <c r="AT125" s="166" t="s">
        <v>670</v>
      </c>
      <c r="AU125" s="166" t="s">
        <v>670</v>
      </c>
      <c r="AV125" s="166" t="s">
        <v>670</v>
      </c>
      <c r="AW125" s="164" t="s">
        <v>670</v>
      </c>
      <c r="AX125" s="206" t="s">
        <v>670</v>
      </c>
      <c r="AY125" s="166" t="s">
        <v>670</v>
      </c>
      <c r="AZ125" s="166" t="s">
        <v>670</v>
      </c>
      <c r="BA125" s="159" t="s">
        <v>64</v>
      </c>
      <c r="BB125" s="166" t="s">
        <v>670</v>
      </c>
      <c r="BC125" s="166" t="s">
        <v>670</v>
      </c>
      <c r="BD125" s="166" t="s">
        <v>670</v>
      </c>
      <c r="BE125" s="206" t="s">
        <v>670</v>
      </c>
      <c r="BF125" s="206" t="s">
        <v>670</v>
      </c>
    </row>
    <row r="126" spans="1:58" ht="15.6" thickTop="1" thickBot="1" x14ac:dyDescent="0.35">
      <c r="A126" s="373"/>
      <c r="B126" s="152" t="s">
        <v>944</v>
      </c>
      <c r="D126" s="177" t="s">
        <v>64</v>
      </c>
      <c r="E126" s="177" t="s">
        <v>64</v>
      </c>
      <c r="F126" s="177" t="s">
        <v>65</v>
      </c>
      <c r="G126" s="177" t="s">
        <v>64</v>
      </c>
      <c r="H126" s="159" t="s">
        <v>64</v>
      </c>
      <c r="I126" s="160" t="s">
        <v>64</v>
      </c>
      <c r="J126" s="177" t="s">
        <v>64</v>
      </c>
      <c r="K126" s="159" t="s">
        <v>64</v>
      </c>
      <c r="L126" s="160" t="s">
        <v>65</v>
      </c>
      <c r="M126" s="177" t="s">
        <v>65</v>
      </c>
      <c r="N126" s="159" t="s">
        <v>64</v>
      </c>
      <c r="O126" s="161" t="s">
        <v>64</v>
      </c>
      <c r="P126" s="160" t="s">
        <v>64</v>
      </c>
      <c r="Q126" s="159" t="s">
        <v>64</v>
      </c>
      <c r="R126" s="160" t="s">
        <v>65</v>
      </c>
      <c r="S126" s="166" t="s">
        <v>669</v>
      </c>
      <c r="T126" s="160" t="s">
        <v>65</v>
      </c>
      <c r="U126" s="177" t="s">
        <v>64</v>
      </c>
      <c r="V126" s="159" t="s">
        <v>65</v>
      </c>
      <c r="W126" s="177" t="s">
        <v>65</v>
      </c>
      <c r="X126" s="177" t="s">
        <v>65</v>
      </c>
      <c r="Y126" s="177" t="s">
        <v>65</v>
      </c>
      <c r="Z126" s="177" t="s">
        <v>65</v>
      </c>
      <c r="AA126" s="177" t="s">
        <v>65</v>
      </c>
      <c r="AB126" s="177" t="s">
        <v>65</v>
      </c>
      <c r="AC126" s="177" t="s">
        <v>65</v>
      </c>
      <c r="AD126" s="177" t="s">
        <v>65</v>
      </c>
      <c r="AE126" s="177" t="s">
        <v>65</v>
      </c>
      <c r="AF126" s="206" t="s">
        <v>669</v>
      </c>
      <c r="AG126" s="177" t="s">
        <v>65</v>
      </c>
      <c r="AH126" s="177" t="s">
        <v>65</v>
      </c>
      <c r="AI126" s="177" t="s">
        <v>65</v>
      </c>
      <c r="AJ126" s="177" t="s">
        <v>65</v>
      </c>
      <c r="AK126" s="177" t="s">
        <v>64</v>
      </c>
      <c r="AL126" s="177" t="s">
        <v>65</v>
      </c>
      <c r="AM126" s="177" t="s">
        <v>65</v>
      </c>
      <c r="AN126" s="177" t="s">
        <v>65</v>
      </c>
      <c r="AO126" s="177" t="s">
        <v>65</v>
      </c>
      <c r="AP126" s="177" t="s">
        <v>65</v>
      </c>
      <c r="AQ126" s="177" t="s">
        <v>64</v>
      </c>
      <c r="AR126" s="177" t="s">
        <v>65</v>
      </c>
      <c r="AS126" s="177" t="s">
        <v>65</v>
      </c>
      <c r="AT126" s="177" t="s">
        <v>64</v>
      </c>
      <c r="AU126" s="177" t="s">
        <v>65</v>
      </c>
      <c r="AV126" s="159" t="s">
        <v>64</v>
      </c>
      <c r="AW126" s="160" t="s">
        <v>65</v>
      </c>
      <c r="AX126" s="177" t="s">
        <v>65</v>
      </c>
      <c r="AY126" s="177" t="s">
        <v>65</v>
      </c>
      <c r="AZ126" s="177" t="s">
        <v>65</v>
      </c>
      <c r="BA126" s="159" t="s">
        <v>64</v>
      </c>
      <c r="BB126" s="177" t="s">
        <v>65</v>
      </c>
      <c r="BC126" s="177" t="s">
        <v>65</v>
      </c>
      <c r="BD126" s="177" t="s">
        <v>65</v>
      </c>
      <c r="BE126" s="177" t="s">
        <v>65</v>
      </c>
      <c r="BF126" s="177" t="s">
        <v>65</v>
      </c>
    </row>
    <row r="127" spans="1:58" ht="15" thickTop="1" x14ac:dyDescent="0.3">
      <c r="A127" s="373"/>
      <c r="B127" s="154" t="s">
        <v>945</v>
      </c>
      <c r="D127" s="177" t="s">
        <v>64</v>
      </c>
      <c r="E127" s="177" t="s">
        <v>64</v>
      </c>
      <c r="F127" s="177" t="s">
        <v>64</v>
      </c>
      <c r="G127" s="206" t="s">
        <v>669</v>
      </c>
      <c r="H127" s="159" t="s">
        <v>64</v>
      </c>
      <c r="I127" s="160" t="s">
        <v>64</v>
      </c>
      <c r="J127" s="177" t="s">
        <v>64</v>
      </c>
      <c r="K127" s="159" t="s">
        <v>64</v>
      </c>
      <c r="L127" s="164" t="s">
        <v>669</v>
      </c>
      <c r="M127" s="177" t="s">
        <v>64</v>
      </c>
      <c r="N127" s="159" t="s">
        <v>64</v>
      </c>
      <c r="O127" s="161" t="s">
        <v>64</v>
      </c>
      <c r="P127" s="160" t="s">
        <v>64</v>
      </c>
      <c r="Q127" s="159" t="s">
        <v>64</v>
      </c>
      <c r="R127" s="160" t="s">
        <v>65</v>
      </c>
      <c r="S127" s="159" t="s">
        <v>64</v>
      </c>
      <c r="T127" s="160" t="s">
        <v>64</v>
      </c>
      <c r="U127" s="177" t="s">
        <v>64</v>
      </c>
      <c r="V127" s="159" t="s">
        <v>64</v>
      </c>
      <c r="W127" s="177" t="s">
        <v>64</v>
      </c>
      <c r="X127" s="177" t="s">
        <v>64</v>
      </c>
      <c r="Y127" s="177" t="s">
        <v>65</v>
      </c>
      <c r="Z127" s="177" t="s">
        <v>64</v>
      </c>
      <c r="AA127" s="177" t="s">
        <v>64</v>
      </c>
      <c r="AB127" s="177" t="s">
        <v>64</v>
      </c>
      <c r="AC127" s="177" t="s">
        <v>64</v>
      </c>
      <c r="AD127" s="177" t="s">
        <v>64</v>
      </c>
      <c r="AE127" s="177" t="s">
        <v>64</v>
      </c>
      <c r="AF127" s="177" t="s">
        <v>64</v>
      </c>
      <c r="AG127" s="206" t="s">
        <v>669</v>
      </c>
      <c r="AH127" s="206" t="s">
        <v>669</v>
      </c>
      <c r="AI127" s="177" t="s">
        <v>64</v>
      </c>
      <c r="AJ127" s="177" t="s">
        <v>64</v>
      </c>
      <c r="AK127" s="177" t="s">
        <v>64</v>
      </c>
      <c r="AL127" s="177" t="s">
        <v>64</v>
      </c>
      <c r="AM127" s="177" t="s">
        <v>64</v>
      </c>
      <c r="AN127" s="177" t="s">
        <v>669</v>
      </c>
      <c r="AO127" s="177" t="s">
        <v>64</v>
      </c>
      <c r="AP127" s="177" t="s">
        <v>64</v>
      </c>
      <c r="AQ127" s="177" t="s">
        <v>64</v>
      </c>
      <c r="AR127" s="177" t="s">
        <v>64</v>
      </c>
      <c r="AS127" s="177" t="s">
        <v>64</v>
      </c>
      <c r="AT127" s="177" t="s">
        <v>64</v>
      </c>
      <c r="AU127" s="177" t="s">
        <v>64</v>
      </c>
      <c r="AV127" s="159" t="s">
        <v>64</v>
      </c>
      <c r="AW127" s="160" t="s">
        <v>64</v>
      </c>
      <c r="AX127" s="177" t="s">
        <v>65</v>
      </c>
      <c r="AY127" s="177" t="s">
        <v>64</v>
      </c>
      <c r="AZ127" s="177" t="s">
        <v>64</v>
      </c>
      <c r="BA127" s="159" t="s">
        <v>64</v>
      </c>
      <c r="BB127" s="177" t="s">
        <v>64</v>
      </c>
      <c r="BC127" s="177" t="s">
        <v>64</v>
      </c>
      <c r="BD127" s="177" t="s">
        <v>64</v>
      </c>
      <c r="BE127" s="177" t="s">
        <v>65</v>
      </c>
      <c r="BF127" s="177" t="s">
        <v>64</v>
      </c>
    </row>
    <row r="128" spans="1:58" ht="14.4" x14ac:dyDescent="0.3">
      <c r="A128" s="373"/>
      <c r="B128" s="144" t="s">
        <v>946</v>
      </c>
      <c r="D128" s="177" t="s">
        <v>64</v>
      </c>
      <c r="E128" s="177" t="s">
        <v>64</v>
      </c>
      <c r="F128" s="177" t="s">
        <v>65</v>
      </c>
      <c r="G128" s="177" t="s">
        <v>65</v>
      </c>
      <c r="H128" s="159" t="s">
        <v>64</v>
      </c>
      <c r="I128" s="160" t="s">
        <v>64</v>
      </c>
      <c r="J128" s="177" t="s">
        <v>64</v>
      </c>
      <c r="K128" s="159" t="s">
        <v>64</v>
      </c>
      <c r="L128" s="160" t="s">
        <v>65</v>
      </c>
      <c r="M128" s="177" t="s">
        <v>64</v>
      </c>
      <c r="N128" s="159" t="s">
        <v>64</v>
      </c>
      <c r="O128" s="161" t="s">
        <v>64</v>
      </c>
      <c r="P128" s="160" t="s">
        <v>64</v>
      </c>
      <c r="Q128" s="159" t="s">
        <v>64</v>
      </c>
      <c r="R128" s="160" t="s">
        <v>65</v>
      </c>
      <c r="S128" s="159" t="s">
        <v>64</v>
      </c>
      <c r="T128" s="160" t="s">
        <v>65</v>
      </c>
      <c r="U128" s="177" t="s">
        <v>65</v>
      </c>
      <c r="V128" s="159" t="s">
        <v>64</v>
      </c>
      <c r="W128" s="177" t="s">
        <v>64</v>
      </c>
      <c r="X128" s="177" t="s">
        <v>65</v>
      </c>
      <c r="Y128" s="177" t="s">
        <v>65</v>
      </c>
      <c r="Z128" s="177" t="s">
        <v>65</v>
      </c>
      <c r="AA128" s="177" t="s">
        <v>65</v>
      </c>
      <c r="AB128" s="177" t="s">
        <v>64</v>
      </c>
      <c r="AC128" s="177" t="s">
        <v>65</v>
      </c>
      <c r="AD128" s="177" t="s">
        <v>65</v>
      </c>
      <c r="AE128" s="177" t="s">
        <v>65</v>
      </c>
      <c r="AF128" s="177" t="s">
        <v>64</v>
      </c>
      <c r="AG128" s="177" t="s">
        <v>64</v>
      </c>
      <c r="AH128" s="177" t="s">
        <v>64</v>
      </c>
      <c r="AI128" s="177" t="s">
        <v>65</v>
      </c>
      <c r="AJ128" s="177" t="s">
        <v>65</v>
      </c>
      <c r="AK128" s="177" t="s">
        <v>64</v>
      </c>
      <c r="AL128" s="177" t="s">
        <v>64</v>
      </c>
      <c r="AM128" s="177" t="s">
        <v>65</v>
      </c>
      <c r="AN128" s="177" t="s">
        <v>64</v>
      </c>
      <c r="AO128" s="177" t="s">
        <v>65</v>
      </c>
      <c r="AP128" s="177" t="s">
        <v>65</v>
      </c>
      <c r="AQ128" s="177" t="s">
        <v>65</v>
      </c>
      <c r="AR128" s="177" t="s">
        <v>64</v>
      </c>
      <c r="AS128" s="177" t="s">
        <v>65</v>
      </c>
      <c r="AT128" s="177" t="s">
        <v>64</v>
      </c>
      <c r="AU128" s="177" t="s">
        <v>64</v>
      </c>
      <c r="AV128" s="159" t="s">
        <v>64</v>
      </c>
      <c r="AW128" s="160" t="s">
        <v>65</v>
      </c>
      <c r="AX128" s="177" t="s">
        <v>64</v>
      </c>
      <c r="AY128" s="177" t="s">
        <v>64</v>
      </c>
      <c r="AZ128" s="214" t="s">
        <v>65</v>
      </c>
      <c r="BA128" s="215" t="s">
        <v>64</v>
      </c>
      <c r="BB128" s="177" t="s">
        <v>64</v>
      </c>
      <c r="BC128" s="177" t="s">
        <v>65</v>
      </c>
      <c r="BD128" s="177" t="s">
        <v>65</v>
      </c>
      <c r="BE128" s="177" t="s">
        <v>65</v>
      </c>
      <c r="BF128" s="177" t="s">
        <v>65</v>
      </c>
    </row>
    <row r="129" spans="1:58" ht="14.4" x14ac:dyDescent="0.3">
      <c r="A129" s="373"/>
      <c r="B129" s="111" t="s">
        <v>667</v>
      </c>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row>
    <row r="130" spans="1:58" ht="15" thickBot="1" x14ac:dyDescent="0.35">
      <c r="A130" s="373" t="s">
        <v>713</v>
      </c>
      <c r="B130" s="58" t="s">
        <v>947</v>
      </c>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row>
    <row r="131" spans="1:58" ht="15.6" hidden="1" thickTop="1" thickBot="1" x14ac:dyDescent="0.35">
      <c r="A131" s="373"/>
      <c r="B131" s="109" t="s">
        <v>97</v>
      </c>
      <c r="D131" s="177"/>
      <c r="E131" s="159" t="s">
        <v>65</v>
      </c>
      <c r="F131" s="177" t="s">
        <v>65</v>
      </c>
      <c r="G131" s="177" t="s">
        <v>65</v>
      </c>
      <c r="H131" s="159" t="s">
        <v>65</v>
      </c>
      <c r="I131" s="160" t="s">
        <v>65</v>
      </c>
      <c r="J131" s="177" t="s">
        <v>65</v>
      </c>
      <c r="K131" s="159" t="s">
        <v>65</v>
      </c>
      <c r="L131" s="160" t="s">
        <v>65</v>
      </c>
      <c r="M131" s="177" t="s">
        <v>65</v>
      </c>
      <c r="N131" s="161"/>
      <c r="O131" s="161"/>
      <c r="P131" s="161"/>
      <c r="Q131" s="159" t="s">
        <v>65</v>
      </c>
      <c r="R131" s="160" t="s">
        <v>65</v>
      </c>
      <c r="S131" s="159" t="s">
        <v>65</v>
      </c>
      <c r="T131" s="160" t="s">
        <v>65</v>
      </c>
      <c r="U131" s="177" t="s">
        <v>65</v>
      </c>
      <c r="V131" s="177" t="s">
        <v>65</v>
      </c>
      <c r="W131" s="177" t="s">
        <v>65</v>
      </c>
      <c r="X131" s="177" t="s">
        <v>65</v>
      </c>
      <c r="Y131" s="177"/>
      <c r="Z131" s="177" t="s">
        <v>65</v>
      </c>
      <c r="AA131" s="177" t="s">
        <v>65</v>
      </c>
      <c r="AB131" s="177" t="s">
        <v>65</v>
      </c>
      <c r="AC131" s="177" t="s">
        <v>65</v>
      </c>
      <c r="AD131" s="177" t="s">
        <v>65</v>
      </c>
      <c r="AE131" s="177" t="s">
        <v>65</v>
      </c>
      <c r="AF131" s="177"/>
      <c r="AG131" s="177"/>
      <c r="AH131" s="177"/>
      <c r="AI131" s="177" t="s">
        <v>65</v>
      </c>
      <c r="AJ131" s="177" t="s">
        <v>65</v>
      </c>
      <c r="AK131" s="177" t="s">
        <v>65</v>
      </c>
      <c r="AL131" s="159"/>
      <c r="AM131" s="177" t="s">
        <v>65</v>
      </c>
      <c r="AN131" s="177"/>
      <c r="AO131" s="177" t="s">
        <v>65</v>
      </c>
      <c r="AP131" s="177" t="s">
        <v>65</v>
      </c>
      <c r="AQ131" s="177" t="s">
        <v>65</v>
      </c>
      <c r="AR131" s="177" t="s">
        <v>65</v>
      </c>
      <c r="AS131" s="177" t="s">
        <v>65</v>
      </c>
      <c r="AT131" s="177" t="s">
        <v>65</v>
      </c>
      <c r="AU131" s="177" t="s">
        <v>65</v>
      </c>
      <c r="AV131" s="159" t="s">
        <v>65</v>
      </c>
      <c r="AW131" s="160" t="s">
        <v>65</v>
      </c>
      <c r="AX131" s="177" t="s">
        <v>65</v>
      </c>
      <c r="AY131" s="177" t="s">
        <v>65</v>
      </c>
      <c r="AZ131" s="177" t="s">
        <v>65</v>
      </c>
      <c r="BA131" s="177" t="s">
        <v>65</v>
      </c>
      <c r="BB131" s="177" t="s">
        <v>65</v>
      </c>
      <c r="BC131" s="177" t="s">
        <v>65</v>
      </c>
      <c r="BD131" s="177" t="s">
        <v>65</v>
      </c>
      <c r="BE131" s="177" t="s">
        <v>65</v>
      </c>
      <c r="BF131" s="177" t="s">
        <v>65</v>
      </c>
    </row>
    <row r="132" spans="1:58" ht="15.6" thickTop="1" thickBot="1" x14ac:dyDescent="0.35">
      <c r="A132" s="373"/>
      <c r="B132" s="49" t="s">
        <v>948</v>
      </c>
      <c r="D132" s="177" t="s">
        <v>64</v>
      </c>
      <c r="E132" s="177" t="s">
        <v>64</v>
      </c>
      <c r="F132" s="177" t="s">
        <v>65</v>
      </c>
      <c r="G132" s="177" t="s">
        <v>65</v>
      </c>
      <c r="H132" s="159" t="s">
        <v>64</v>
      </c>
      <c r="I132" s="160" t="s">
        <v>65</v>
      </c>
      <c r="J132" s="177" t="s">
        <v>65</v>
      </c>
      <c r="K132" s="159" t="s">
        <v>65</v>
      </c>
      <c r="L132" s="160" t="s">
        <v>65</v>
      </c>
      <c r="M132" s="177" t="s">
        <v>64</v>
      </c>
      <c r="N132" s="161" t="s">
        <v>65</v>
      </c>
      <c r="O132" s="161" t="s">
        <v>65</v>
      </c>
      <c r="P132" s="161" t="s">
        <v>65</v>
      </c>
      <c r="Q132" s="159" t="s">
        <v>64</v>
      </c>
      <c r="R132" s="160" t="s">
        <v>65</v>
      </c>
      <c r="S132" s="159" t="s">
        <v>65</v>
      </c>
      <c r="T132" s="160" t="s">
        <v>65</v>
      </c>
      <c r="U132" s="177" t="s">
        <v>64</v>
      </c>
      <c r="V132" s="177" t="s">
        <v>65</v>
      </c>
      <c r="W132" s="177" t="s">
        <v>64</v>
      </c>
      <c r="X132" s="177" t="s">
        <v>65</v>
      </c>
      <c r="Y132" s="177" t="s">
        <v>64</v>
      </c>
      <c r="Z132" s="177" t="s">
        <v>65</v>
      </c>
      <c r="AA132" s="177" t="s">
        <v>65</v>
      </c>
      <c r="AB132" s="177" t="s">
        <v>65</v>
      </c>
      <c r="AC132" s="177" t="s">
        <v>65</v>
      </c>
      <c r="AD132" s="177" t="s">
        <v>65</v>
      </c>
      <c r="AE132" s="177" t="s">
        <v>65</v>
      </c>
      <c r="AF132" s="177" t="s">
        <v>64</v>
      </c>
      <c r="AG132" s="177" t="s">
        <v>64</v>
      </c>
      <c r="AH132" s="177" t="s">
        <v>64</v>
      </c>
      <c r="AI132" s="177" t="s">
        <v>65</v>
      </c>
      <c r="AJ132" s="177" t="s">
        <v>65</v>
      </c>
      <c r="AK132" s="177" t="s">
        <v>64</v>
      </c>
      <c r="AL132" s="177" t="s">
        <v>65</v>
      </c>
      <c r="AM132" s="177" t="s">
        <v>65</v>
      </c>
      <c r="AN132" s="177" t="s">
        <v>64</v>
      </c>
      <c r="AO132" s="177" t="s">
        <v>65</v>
      </c>
      <c r="AP132" s="177" t="s">
        <v>65</v>
      </c>
      <c r="AQ132" s="177" t="s">
        <v>65</v>
      </c>
      <c r="AR132" s="177" t="s">
        <v>65</v>
      </c>
      <c r="AS132" s="177" t="s">
        <v>65</v>
      </c>
      <c r="AT132" s="177" t="s">
        <v>65</v>
      </c>
      <c r="AU132" s="177" t="s">
        <v>64</v>
      </c>
      <c r="AV132" s="159" t="s">
        <v>64</v>
      </c>
      <c r="AW132" s="160" t="s">
        <v>65</v>
      </c>
      <c r="AX132" s="177" t="s">
        <v>65</v>
      </c>
      <c r="AY132" s="177" t="s">
        <v>65</v>
      </c>
      <c r="AZ132" s="177" t="s">
        <v>65</v>
      </c>
      <c r="BA132" s="159" t="s">
        <v>65</v>
      </c>
      <c r="BB132" s="177" t="s">
        <v>65</v>
      </c>
      <c r="BC132" s="177" t="s">
        <v>65</v>
      </c>
      <c r="BD132" s="177" t="s">
        <v>65</v>
      </c>
      <c r="BE132" s="177" t="s">
        <v>65</v>
      </c>
      <c r="BF132" s="177" t="s">
        <v>65</v>
      </c>
    </row>
    <row r="133" spans="1:58" ht="15.6" thickTop="1" thickBot="1" x14ac:dyDescent="0.35">
      <c r="A133" s="373"/>
      <c r="B133" s="49" t="s">
        <v>722</v>
      </c>
      <c r="D133" s="177" t="s">
        <v>64</v>
      </c>
      <c r="E133" s="177" t="s">
        <v>64</v>
      </c>
      <c r="F133" s="177" t="s">
        <v>65</v>
      </c>
      <c r="G133" s="177" t="s">
        <v>64</v>
      </c>
      <c r="H133" s="159" t="s">
        <v>64</v>
      </c>
      <c r="I133" s="160" t="s">
        <v>65</v>
      </c>
      <c r="J133" s="177" t="s">
        <v>65</v>
      </c>
      <c r="K133" s="159" t="s">
        <v>64</v>
      </c>
      <c r="L133" s="160" t="s">
        <v>65</v>
      </c>
      <c r="M133" s="177" t="s">
        <v>64</v>
      </c>
      <c r="N133" s="161" t="s">
        <v>64</v>
      </c>
      <c r="O133" s="161" t="s">
        <v>64</v>
      </c>
      <c r="P133" s="161" t="s">
        <v>64</v>
      </c>
      <c r="Q133" s="159" t="s">
        <v>64</v>
      </c>
      <c r="R133" s="160" t="s">
        <v>65</v>
      </c>
      <c r="S133" s="159" t="s">
        <v>64</v>
      </c>
      <c r="T133" s="160" t="s">
        <v>65</v>
      </c>
      <c r="U133" s="177" t="s">
        <v>64</v>
      </c>
      <c r="V133" s="177" t="s">
        <v>65</v>
      </c>
      <c r="W133" s="177" t="s">
        <v>64</v>
      </c>
      <c r="X133" s="177" t="s">
        <v>65</v>
      </c>
      <c r="Y133" s="177" t="s">
        <v>64</v>
      </c>
      <c r="Z133" s="177" t="s">
        <v>65</v>
      </c>
      <c r="AA133" s="177" t="s">
        <v>65</v>
      </c>
      <c r="AB133" s="177" t="s">
        <v>65</v>
      </c>
      <c r="AC133" s="177" t="s">
        <v>65</v>
      </c>
      <c r="AD133" s="177" t="s">
        <v>65</v>
      </c>
      <c r="AE133" s="177" t="s">
        <v>65</v>
      </c>
      <c r="AF133" s="177" t="s">
        <v>64</v>
      </c>
      <c r="AG133" s="177" t="s">
        <v>64</v>
      </c>
      <c r="AH133" s="177" t="s">
        <v>64</v>
      </c>
      <c r="AI133" s="177" t="s">
        <v>65</v>
      </c>
      <c r="AJ133" s="177" t="s">
        <v>65</v>
      </c>
      <c r="AK133" s="177" t="s">
        <v>64</v>
      </c>
      <c r="AL133" s="177" t="s">
        <v>64</v>
      </c>
      <c r="AM133" s="177" t="s">
        <v>65</v>
      </c>
      <c r="AN133" s="177" t="s">
        <v>64</v>
      </c>
      <c r="AO133" s="177" t="s">
        <v>65</v>
      </c>
      <c r="AP133" s="177" t="s">
        <v>64</v>
      </c>
      <c r="AQ133" s="177" t="s">
        <v>65</v>
      </c>
      <c r="AR133" s="177" t="s">
        <v>65</v>
      </c>
      <c r="AS133" s="177" t="s">
        <v>65</v>
      </c>
      <c r="AT133" s="177" t="s">
        <v>65</v>
      </c>
      <c r="AU133" s="177" t="s">
        <v>64</v>
      </c>
      <c r="AV133" s="159" t="s">
        <v>64</v>
      </c>
      <c r="AW133" s="160" t="s">
        <v>65</v>
      </c>
      <c r="AX133" s="177" t="s">
        <v>65</v>
      </c>
      <c r="AY133" s="177" t="s">
        <v>65</v>
      </c>
      <c r="AZ133" s="177" t="s">
        <v>65</v>
      </c>
      <c r="BA133" s="159" t="s">
        <v>65</v>
      </c>
      <c r="BB133" s="177" t="s">
        <v>65</v>
      </c>
      <c r="BC133" s="177" t="s">
        <v>65</v>
      </c>
      <c r="BD133" s="177" t="s">
        <v>65</v>
      </c>
      <c r="BE133" s="177" t="s">
        <v>65</v>
      </c>
      <c r="BF133" s="177" t="s">
        <v>65</v>
      </c>
    </row>
    <row r="134" spans="1:58" ht="15.6" thickTop="1" thickBot="1" x14ac:dyDescent="0.35">
      <c r="A134" s="373"/>
      <c r="B134" s="112" t="s">
        <v>714</v>
      </c>
      <c r="D134" s="177" t="s">
        <v>65</v>
      </c>
      <c r="E134" s="177" t="s">
        <v>65</v>
      </c>
      <c r="F134" s="177" t="s">
        <v>65</v>
      </c>
      <c r="G134" s="177" t="s">
        <v>64</v>
      </c>
      <c r="H134" s="159" t="s">
        <v>64</v>
      </c>
      <c r="I134" s="160" t="s">
        <v>65</v>
      </c>
      <c r="J134" s="177" t="s">
        <v>65</v>
      </c>
      <c r="K134" s="159" t="s">
        <v>64</v>
      </c>
      <c r="L134" s="160" t="s">
        <v>65</v>
      </c>
      <c r="M134" s="177" t="s">
        <v>65</v>
      </c>
      <c r="N134" s="161" t="s">
        <v>65</v>
      </c>
      <c r="O134" s="161" t="s">
        <v>65</v>
      </c>
      <c r="P134" s="161" t="s">
        <v>65</v>
      </c>
      <c r="Q134" s="159" t="s">
        <v>65</v>
      </c>
      <c r="R134" s="160" t="s">
        <v>65</v>
      </c>
      <c r="S134" s="159" t="s">
        <v>65</v>
      </c>
      <c r="T134" s="160" t="s">
        <v>65</v>
      </c>
      <c r="U134" s="177" t="s">
        <v>65</v>
      </c>
      <c r="V134" s="177" t="s">
        <v>65</v>
      </c>
      <c r="W134" s="177" t="s">
        <v>65</v>
      </c>
      <c r="X134" s="177" t="s">
        <v>65</v>
      </c>
      <c r="Y134" s="177" t="s">
        <v>65</v>
      </c>
      <c r="Z134" s="177" t="s">
        <v>65</v>
      </c>
      <c r="AA134" s="177" t="s">
        <v>65</v>
      </c>
      <c r="AB134" s="177" t="s">
        <v>65</v>
      </c>
      <c r="AC134" s="177" t="s">
        <v>65</v>
      </c>
      <c r="AD134" s="177" t="s">
        <v>65</v>
      </c>
      <c r="AE134" s="177" t="s">
        <v>65</v>
      </c>
      <c r="AF134" s="177" t="s">
        <v>65</v>
      </c>
      <c r="AG134" s="177" t="s">
        <v>65</v>
      </c>
      <c r="AH134" s="177" t="s">
        <v>65</v>
      </c>
      <c r="AI134" s="177" t="s">
        <v>65</v>
      </c>
      <c r="AJ134" s="177" t="s">
        <v>65</v>
      </c>
      <c r="AK134" s="177" t="s">
        <v>64</v>
      </c>
      <c r="AL134" s="177" t="s">
        <v>65</v>
      </c>
      <c r="AM134" s="177" t="s">
        <v>65</v>
      </c>
      <c r="AN134" s="177" t="s">
        <v>65</v>
      </c>
      <c r="AO134" s="177" t="s">
        <v>65</v>
      </c>
      <c r="AP134" s="177" t="s">
        <v>65</v>
      </c>
      <c r="AQ134" s="177" t="s">
        <v>65</v>
      </c>
      <c r="AR134" s="177" t="s">
        <v>65</v>
      </c>
      <c r="AS134" s="177" t="s">
        <v>65</v>
      </c>
      <c r="AT134" s="177" t="s">
        <v>65</v>
      </c>
      <c r="AU134" s="177" t="s">
        <v>64</v>
      </c>
      <c r="AV134" s="159" t="s">
        <v>64</v>
      </c>
      <c r="AW134" s="160" t="s">
        <v>65</v>
      </c>
      <c r="AX134" s="177" t="s">
        <v>65</v>
      </c>
      <c r="AY134" s="177" t="s">
        <v>65</v>
      </c>
      <c r="AZ134" s="177" t="s">
        <v>65</v>
      </c>
      <c r="BA134" s="177" t="s">
        <v>65</v>
      </c>
      <c r="BB134" s="177" t="s">
        <v>65</v>
      </c>
      <c r="BC134" s="177" t="s">
        <v>65</v>
      </c>
      <c r="BD134" s="177" t="s">
        <v>65</v>
      </c>
      <c r="BE134" s="177" t="s">
        <v>65</v>
      </c>
      <c r="BF134" s="177" t="s">
        <v>65</v>
      </c>
    </row>
    <row r="135" spans="1:58" ht="16.5" hidden="1" customHeight="1" x14ac:dyDescent="0.3">
      <c r="A135" s="373"/>
      <c r="B135" s="109" t="s">
        <v>97</v>
      </c>
      <c r="D135" s="177" t="s">
        <v>65</v>
      </c>
      <c r="E135" s="177" t="s">
        <v>64</v>
      </c>
      <c r="F135" s="177" t="s">
        <v>65</v>
      </c>
      <c r="G135" s="177"/>
      <c r="H135" s="159"/>
      <c r="I135" s="160" t="s">
        <v>65</v>
      </c>
      <c r="J135" s="177" t="s">
        <v>65</v>
      </c>
      <c r="K135" s="159" t="s">
        <v>65</v>
      </c>
      <c r="L135" s="160"/>
      <c r="M135" s="177"/>
      <c r="N135" s="161"/>
      <c r="O135" s="161"/>
      <c r="P135" s="161"/>
      <c r="Q135" s="159" t="s">
        <v>65</v>
      </c>
      <c r="R135" s="160" t="s">
        <v>65</v>
      </c>
      <c r="S135" s="159"/>
      <c r="T135" s="160" t="s">
        <v>65</v>
      </c>
      <c r="U135" s="177"/>
      <c r="V135" s="177" t="s">
        <v>65</v>
      </c>
      <c r="W135" s="177"/>
      <c r="X135" s="177" t="s">
        <v>65</v>
      </c>
      <c r="Y135" s="177"/>
      <c r="Z135" s="177" t="s">
        <v>65</v>
      </c>
      <c r="AA135" s="177" t="s">
        <v>65</v>
      </c>
      <c r="AB135" s="177" t="s">
        <v>65</v>
      </c>
      <c r="AC135" s="177" t="s">
        <v>65</v>
      </c>
      <c r="AD135" s="177" t="s">
        <v>65</v>
      </c>
      <c r="AE135" s="177" t="s">
        <v>65</v>
      </c>
      <c r="AF135" s="177"/>
      <c r="AG135" s="177"/>
      <c r="AH135" s="177"/>
      <c r="AI135" s="177" t="s">
        <v>65</v>
      </c>
      <c r="AJ135" s="177" t="s">
        <v>65</v>
      </c>
      <c r="AK135" s="177"/>
      <c r="AL135" s="177"/>
      <c r="AM135" s="177" t="s">
        <v>65</v>
      </c>
      <c r="AN135" s="177">
        <v>0</v>
      </c>
      <c r="AO135" s="177" t="s">
        <v>65</v>
      </c>
      <c r="AP135" s="177" t="s">
        <v>65</v>
      </c>
      <c r="AQ135" s="177" t="s">
        <v>65</v>
      </c>
      <c r="AR135" s="177" t="s">
        <v>65</v>
      </c>
      <c r="AS135" s="177" t="s">
        <v>65</v>
      </c>
      <c r="AT135" s="177" t="s">
        <v>65</v>
      </c>
      <c r="AU135" s="177" t="s">
        <v>65</v>
      </c>
      <c r="AV135" s="159"/>
      <c r="AW135" s="160" t="s">
        <v>65</v>
      </c>
      <c r="AX135" s="177" t="s">
        <v>65</v>
      </c>
      <c r="AY135" s="177" t="s">
        <v>65</v>
      </c>
      <c r="AZ135" s="177" t="s">
        <v>65</v>
      </c>
      <c r="BA135" s="159" t="s">
        <v>65</v>
      </c>
      <c r="BB135" s="177" t="s">
        <v>65</v>
      </c>
      <c r="BC135" s="177" t="s">
        <v>65</v>
      </c>
      <c r="BD135" s="177" t="s">
        <v>65</v>
      </c>
      <c r="BE135" s="177" t="s">
        <v>65</v>
      </c>
      <c r="BF135" s="177" t="s">
        <v>65</v>
      </c>
    </row>
    <row r="136" spans="1:58" ht="16.5" hidden="1" customHeight="1" x14ac:dyDescent="0.3">
      <c r="A136" s="373"/>
      <c r="B136" s="109" t="s">
        <v>97</v>
      </c>
      <c r="D136" s="177" t="s">
        <v>65</v>
      </c>
      <c r="E136" s="177"/>
      <c r="F136" s="177" t="s">
        <v>65</v>
      </c>
      <c r="G136" s="177"/>
      <c r="H136" s="159"/>
      <c r="I136" s="160" t="s">
        <v>65</v>
      </c>
      <c r="J136" s="177" t="s">
        <v>65</v>
      </c>
      <c r="K136" s="159" t="s">
        <v>65</v>
      </c>
      <c r="L136" s="160"/>
      <c r="M136" s="177"/>
      <c r="N136" s="161"/>
      <c r="O136" s="161"/>
      <c r="P136" s="161"/>
      <c r="Q136" s="159" t="s">
        <v>65</v>
      </c>
      <c r="R136" s="160" t="s">
        <v>65</v>
      </c>
      <c r="S136" s="159"/>
      <c r="T136" s="160" t="s">
        <v>65</v>
      </c>
      <c r="U136" s="177"/>
      <c r="V136" s="177" t="s">
        <v>65</v>
      </c>
      <c r="W136" s="177"/>
      <c r="X136" s="177" t="s">
        <v>65</v>
      </c>
      <c r="Y136" s="177"/>
      <c r="Z136" s="177" t="s">
        <v>65</v>
      </c>
      <c r="AA136" s="177" t="s">
        <v>65</v>
      </c>
      <c r="AB136" s="177" t="s">
        <v>65</v>
      </c>
      <c r="AC136" s="177" t="s">
        <v>65</v>
      </c>
      <c r="AD136" s="177" t="s">
        <v>65</v>
      </c>
      <c r="AE136" s="177" t="s">
        <v>65</v>
      </c>
      <c r="AF136" s="177"/>
      <c r="AG136" s="177"/>
      <c r="AH136" s="177"/>
      <c r="AI136" s="177" t="s">
        <v>65</v>
      </c>
      <c r="AJ136" s="177" t="s">
        <v>65</v>
      </c>
      <c r="AK136" s="177"/>
      <c r="AL136" s="177"/>
      <c r="AM136" s="177" t="s">
        <v>65</v>
      </c>
      <c r="AN136" s="177">
        <v>0</v>
      </c>
      <c r="AO136" s="177" t="s">
        <v>65</v>
      </c>
      <c r="AP136" s="177" t="s">
        <v>65</v>
      </c>
      <c r="AQ136" s="177" t="s">
        <v>65</v>
      </c>
      <c r="AR136" s="177" t="s">
        <v>65</v>
      </c>
      <c r="AS136" s="177" t="s">
        <v>65</v>
      </c>
      <c r="AT136" s="177" t="s">
        <v>65</v>
      </c>
      <c r="AU136" s="177" t="s">
        <v>64</v>
      </c>
      <c r="AV136" s="159"/>
      <c r="AW136" s="160" t="s">
        <v>65</v>
      </c>
      <c r="AX136" s="177" t="s">
        <v>65</v>
      </c>
      <c r="AY136" s="177" t="s">
        <v>65</v>
      </c>
      <c r="AZ136" s="177" t="s">
        <v>65</v>
      </c>
      <c r="BA136" s="159" t="s">
        <v>65</v>
      </c>
      <c r="BB136" s="177" t="s">
        <v>65</v>
      </c>
      <c r="BC136" s="177" t="s">
        <v>65</v>
      </c>
      <c r="BD136" s="177" t="s">
        <v>65</v>
      </c>
      <c r="BE136" s="177" t="s">
        <v>65</v>
      </c>
      <c r="BF136" s="177" t="s">
        <v>65</v>
      </c>
    </row>
    <row r="137" spans="1:58" ht="16.5" hidden="1" customHeight="1" x14ac:dyDescent="0.3">
      <c r="A137" s="373"/>
      <c r="B137" s="109" t="s">
        <v>97</v>
      </c>
      <c r="D137" s="177"/>
      <c r="E137" s="177" t="s">
        <v>65</v>
      </c>
      <c r="F137" s="177" t="s">
        <v>65</v>
      </c>
      <c r="G137" s="177"/>
      <c r="H137" s="159"/>
      <c r="I137" s="160" t="s">
        <v>65</v>
      </c>
      <c r="J137" s="177" t="s">
        <v>65</v>
      </c>
      <c r="K137" s="159"/>
      <c r="L137" s="160"/>
      <c r="M137" s="177"/>
      <c r="N137" s="161"/>
      <c r="O137" s="161"/>
      <c r="P137" s="161"/>
      <c r="Q137" s="159" t="s">
        <v>65</v>
      </c>
      <c r="R137" s="160" t="s">
        <v>65</v>
      </c>
      <c r="S137" s="159"/>
      <c r="T137" s="160" t="s">
        <v>65</v>
      </c>
      <c r="U137" s="177"/>
      <c r="V137" s="177" t="s">
        <v>65</v>
      </c>
      <c r="W137" s="177"/>
      <c r="X137" s="177"/>
      <c r="Y137" s="177"/>
      <c r="Z137" s="177" t="s">
        <v>65</v>
      </c>
      <c r="AA137" s="177" t="s">
        <v>65</v>
      </c>
      <c r="AB137" s="177" t="s">
        <v>65</v>
      </c>
      <c r="AC137" s="177" t="s">
        <v>65</v>
      </c>
      <c r="AD137" s="177" t="s">
        <v>65</v>
      </c>
      <c r="AE137" s="177" t="s">
        <v>65</v>
      </c>
      <c r="AF137" s="177"/>
      <c r="AG137" s="177"/>
      <c r="AH137" s="177"/>
      <c r="AI137" s="177" t="s">
        <v>65</v>
      </c>
      <c r="AJ137" s="177" t="s">
        <v>65</v>
      </c>
      <c r="AK137" s="177"/>
      <c r="AL137" s="177"/>
      <c r="AM137" s="177" t="s">
        <v>65</v>
      </c>
      <c r="AN137" s="177"/>
      <c r="AO137" s="177" t="s">
        <v>65</v>
      </c>
      <c r="AP137" s="177" t="s">
        <v>65</v>
      </c>
      <c r="AQ137" s="177"/>
      <c r="AR137" s="177" t="s">
        <v>65</v>
      </c>
      <c r="AS137" s="177" t="s">
        <v>65</v>
      </c>
      <c r="AT137" s="177" t="s">
        <v>65</v>
      </c>
      <c r="AU137" s="177"/>
      <c r="AV137" s="159"/>
      <c r="AW137" s="160"/>
      <c r="AX137" s="177"/>
      <c r="AY137" s="177"/>
      <c r="AZ137" s="177"/>
      <c r="BA137" s="159"/>
      <c r="BB137" s="177"/>
      <c r="BC137" s="177"/>
      <c r="BD137" s="177"/>
      <c r="BE137" s="177"/>
      <c r="BF137" s="177" t="s">
        <v>65</v>
      </c>
    </row>
    <row r="138" spans="1:58" ht="16.5" hidden="1" customHeight="1" x14ac:dyDescent="0.3">
      <c r="A138" s="373"/>
      <c r="B138" s="109" t="s">
        <v>97</v>
      </c>
      <c r="D138" s="177" t="s">
        <v>65</v>
      </c>
      <c r="E138" s="177" t="s">
        <v>64</v>
      </c>
      <c r="F138" s="177" t="s">
        <v>65</v>
      </c>
      <c r="G138" s="177"/>
      <c r="H138" s="159"/>
      <c r="I138" s="160" t="s">
        <v>65</v>
      </c>
      <c r="J138" s="177" t="s">
        <v>65</v>
      </c>
      <c r="K138" s="159" t="s">
        <v>65</v>
      </c>
      <c r="L138" s="160"/>
      <c r="M138" s="177"/>
      <c r="N138" s="161"/>
      <c r="O138" s="161"/>
      <c r="P138" s="161"/>
      <c r="Q138" s="159" t="s">
        <v>65</v>
      </c>
      <c r="R138" s="160" t="s">
        <v>65</v>
      </c>
      <c r="S138" s="159"/>
      <c r="T138" s="160" t="s">
        <v>65</v>
      </c>
      <c r="U138" s="177"/>
      <c r="V138" s="177" t="s">
        <v>65</v>
      </c>
      <c r="W138" s="177"/>
      <c r="X138" s="177" t="s">
        <v>65</v>
      </c>
      <c r="Y138" s="177"/>
      <c r="Z138" s="177" t="s">
        <v>65</v>
      </c>
      <c r="AA138" s="177" t="s">
        <v>65</v>
      </c>
      <c r="AB138" s="177" t="s">
        <v>65</v>
      </c>
      <c r="AC138" s="177" t="s">
        <v>65</v>
      </c>
      <c r="AD138" s="177" t="s">
        <v>65</v>
      </c>
      <c r="AE138" s="177" t="s">
        <v>65</v>
      </c>
      <c r="AF138" s="177"/>
      <c r="AG138" s="177"/>
      <c r="AH138" s="177"/>
      <c r="AI138" s="177" t="s">
        <v>65</v>
      </c>
      <c r="AJ138" s="177" t="s">
        <v>65</v>
      </c>
      <c r="AK138" s="177"/>
      <c r="AL138" s="177"/>
      <c r="AM138" s="177" t="s">
        <v>65</v>
      </c>
      <c r="AN138" s="177">
        <v>0</v>
      </c>
      <c r="AO138" s="177" t="s">
        <v>65</v>
      </c>
      <c r="AP138" s="177" t="s">
        <v>65</v>
      </c>
      <c r="AQ138" s="177" t="s">
        <v>65</v>
      </c>
      <c r="AR138" s="177" t="s">
        <v>65</v>
      </c>
      <c r="AS138" s="177" t="s">
        <v>65</v>
      </c>
      <c r="AT138" s="177" t="s">
        <v>65</v>
      </c>
      <c r="AU138" s="177" t="s">
        <v>667</v>
      </c>
      <c r="AV138" s="159"/>
      <c r="AW138" s="160" t="s">
        <v>65</v>
      </c>
      <c r="AX138" s="177" t="s">
        <v>65</v>
      </c>
      <c r="AY138" s="177" t="s">
        <v>65</v>
      </c>
      <c r="AZ138" s="177" t="s">
        <v>65</v>
      </c>
      <c r="BA138" s="159" t="s">
        <v>65</v>
      </c>
      <c r="BB138" s="177" t="s">
        <v>65</v>
      </c>
      <c r="BC138" s="177" t="s">
        <v>65</v>
      </c>
      <c r="BD138" s="177" t="s">
        <v>65</v>
      </c>
      <c r="BE138" s="177" t="s">
        <v>65</v>
      </c>
      <c r="BF138" s="177" t="s">
        <v>65</v>
      </c>
    </row>
    <row r="139" spans="1:58" ht="16.5" hidden="1" customHeight="1" x14ac:dyDescent="0.3">
      <c r="A139" s="373"/>
      <c r="B139" s="109" t="s">
        <v>97</v>
      </c>
      <c r="D139" s="177" t="s">
        <v>65</v>
      </c>
      <c r="E139" s="206" t="s">
        <v>669</v>
      </c>
      <c r="F139" s="177" t="s">
        <v>65</v>
      </c>
      <c r="G139" s="177"/>
      <c r="H139" s="159"/>
      <c r="I139" s="160" t="s">
        <v>65</v>
      </c>
      <c r="J139" s="177" t="s">
        <v>65</v>
      </c>
      <c r="K139" s="159" t="s">
        <v>65</v>
      </c>
      <c r="L139" s="160"/>
      <c r="M139" s="177"/>
      <c r="N139" s="161"/>
      <c r="O139" s="161"/>
      <c r="P139" s="161"/>
      <c r="Q139" s="159" t="s">
        <v>65</v>
      </c>
      <c r="R139" s="160" t="s">
        <v>65</v>
      </c>
      <c r="S139" s="159"/>
      <c r="T139" s="160" t="s">
        <v>65</v>
      </c>
      <c r="U139" s="177"/>
      <c r="V139" s="177" t="s">
        <v>65</v>
      </c>
      <c r="W139" s="177"/>
      <c r="X139" s="177" t="s">
        <v>65</v>
      </c>
      <c r="Y139" s="177"/>
      <c r="Z139" s="177" t="s">
        <v>65</v>
      </c>
      <c r="AA139" s="177" t="s">
        <v>65</v>
      </c>
      <c r="AB139" s="177" t="s">
        <v>65</v>
      </c>
      <c r="AC139" s="177" t="s">
        <v>65</v>
      </c>
      <c r="AD139" s="177" t="s">
        <v>65</v>
      </c>
      <c r="AE139" s="177" t="s">
        <v>65</v>
      </c>
      <c r="AF139" s="177"/>
      <c r="AG139" s="177"/>
      <c r="AH139" s="177"/>
      <c r="AI139" s="177" t="s">
        <v>65</v>
      </c>
      <c r="AJ139" s="177" t="s">
        <v>65</v>
      </c>
      <c r="AK139" s="177" t="s">
        <v>64</v>
      </c>
      <c r="AL139" s="177"/>
      <c r="AM139" s="177" t="s">
        <v>65</v>
      </c>
      <c r="AN139" s="177">
        <v>0</v>
      </c>
      <c r="AO139" s="177" t="s">
        <v>65</v>
      </c>
      <c r="AP139" s="177" t="s">
        <v>65</v>
      </c>
      <c r="AQ139" s="177" t="s">
        <v>65</v>
      </c>
      <c r="AR139" s="177" t="s">
        <v>65</v>
      </c>
      <c r="AS139" s="177" t="s">
        <v>65</v>
      </c>
      <c r="AT139" s="177" t="s">
        <v>65</v>
      </c>
      <c r="AU139" s="177" t="s">
        <v>64</v>
      </c>
      <c r="AV139" s="159"/>
      <c r="AW139" s="160" t="s">
        <v>65</v>
      </c>
      <c r="AX139" s="177" t="s">
        <v>65</v>
      </c>
      <c r="AY139" s="177" t="s">
        <v>65</v>
      </c>
      <c r="AZ139" s="177" t="s">
        <v>65</v>
      </c>
      <c r="BA139" s="159" t="s">
        <v>65</v>
      </c>
      <c r="BB139" s="177" t="s">
        <v>65</v>
      </c>
      <c r="BC139" s="177" t="s">
        <v>65</v>
      </c>
      <c r="BD139" s="177" t="s">
        <v>65</v>
      </c>
      <c r="BE139" s="177" t="s">
        <v>65</v>
      </c>
      <c r="BF139" s="177" t="s">
        <v>65</v>
      </c>
    </row>
    <row r="140" spans="1:58" ht="15.6" thickTop="1" thickBot="1" x14ac:dyDescent="0.35">
      <c r="A140" s="373"/>
      <c r="B140" s="49" t="s">
        <v>942</v>
      </c>
      <c r="D140" s="177" t="s">
        <v>64</v>
      </c>
      <c r="E140" s="177" t="s">
        <v>64</v>
      </c>
      <c r="F140" s="177" t="s">
        <v>65</v>
      </c>
      <c r="G140" s="177" t="s">
        <v>65</v>
      </c>
      <c r="H140" s="159" t="s">
        <v>64</v>
      </c>
      <c r="I140" s="160" t="s">
        <v>65</v>
      </c>
      <c r="J140" s="177" t="s">
        <v>65</v>
      </c>
      <c r="K140" s="159" t="s">
        <v>65</v>
      </c>
      <c r="L140" s="160" t="s">
        <v>65</v>
      </c>
      <c r="M140" s="177" t="s">
        <v>64</v>
      </c>
      <c r="N140" s="161" t="s">
        <v>64</v>
      </c>
      <c r="O140" s="161" t="s">
        <v>64</v>
      </c>
      <c r="P140" s="161" t="s">
        <v>64</v>
      </c>
      <c r="Q140" s="159" t="s">
        <v>65</v>
      </c>
      <c r="R140" s="160" t="s">
        <v>65</v>
      </c>
      <c r="S140" s="159" t="s">
        <v>65</v>
      </c>
      <c r="T140" s="160" t="s">
        <v>65</v>
      </c>
      <c r="U140" s="177" t="s">
        <v>65</v>
      </c>
      <c r="V140" s="177" t="s">
        <v>65</v>
      </c>
      <c r="W140" s="177" t="s">
        <v>64</v>
      </c>
      <c r="X140" s="177" t="s">
        <v>65</v>
      </c>
      <c r="Y140" s="177" t="s">
        <v>64</v>
      </c>
      <c r="Z140" s="177" t="s">
        <v>65</v>
      </c>
      <c r="AA140" s="177" t="s">
        <v>65</v>
      </c>
      <c r="AB140" s="177" t="s">
        <v>65</v>
      </c>
      <c r="AC140" s="177" t="s">
        <v>65</v>
      </c>
      <c r="AD140" s="177" t="s">
        <v>65</v>
      </c>
      <c r="AE140" s="177" t="s">
        <v>65</v>
      </c>
      <c r="AF140" s="177" t="s">
        <v>64</v>
      </c>
      <c r="AG140" s="177" t="s">
        <v>64</v>
      </c>
      <c r="AH140" s="177" t="s">
        <v>64</v>
      </c>
      <c r="AI140" s="177" t="s">
        <v>65</v>
      </c>
      <c r="AJ140" s="177" t="s">
        <v>65</v>
      </c>
      <c r="AK140" s="177" t="s">
        <v>64</v>
      </c>
      <c r="AL140" s="177" t="s">
        <v>65</v>
      </c>
      <c r="AM140" s="177" t="s">
        <v>65</v>
      </c>
      <c r="AN140" s="177" t="s">
        <v>64</v>
      </c>
      <c r="AO140" s="177" t="s">
        <v>65</v>
      </c>
      <c r="AP140" s="177" t="s">
        <v>65</v>
      </c>
      <c r="AQ140" s="177" t="s">
        <v>65</v>
      </c>
      <c r="AR140" s="177" t="s">
        <v>65</v>
      </c>
      <c r="AS140" s="177" t="s">
        <v>65</v>
      </c>
      <c r="AT140" s="177" t="s">
        <v>65</v>
      </c>
      <c r="AU140" s="177" t="s">
        <v>65</v>
      </c>
      <c r="AV140" s="159" t="s">
        <v>64</v>
      </c>
      <c r="AW140" s="160" t="s">
        <v>65</v>
      </c>
      <c r="AX140" s="177" t="s">
        <v>65</v>
      </c>
      <c r="AY140" s="177" t="s">
        <v>65</v>
      </c>
      <c r="AZ140" s="177" t="s">
        <v>65</v>
      </c>
      <c r="BA140" s="159" t="s">
        <v>65</v>
      </c>
      <c r="BB140" s="177" t="s">
        <v>65</v>
      </c>
      <c r="BC140" s="177" t="s">
        <v>65</v>
      </c>
      <c r="BD140" s="177" t="s">
        <v>65</v>
      </c>
      <c r="BE140" s="177" t="s">
        <v>65</v>
      </c>
      <c r="BF140" s="177" t="s">
        <v>65</v>
      </c>
    </row>
    <row r="141" spans="1:58" ht="15.6" thickTop="1" thickBot="1" x14ac:dyDescent="0.35">
      <c r="A141" s="373"/>
      <c r="B141" s="112" t="s">
        <v>672</v>
      </c>
      <c r="D141" s="177" t="s">
        <v>65</v>
      </c>
      <c r="E141" s="206" t="s">
        <v>669</v>
      </c>
      <c r="F141" s="177" t="s">
        <v>65</v>
      </c>
      <c r="G141" s="177" t="s">
        <v>65</v>
      </c>
      <c r="H141" s="159" t="s">
        <v>64</v>
      </c>
      <c r="I141" s="160" t="s">
        <v>65</v>
      </c>
      <c r="J141" s="177" t="s">
        <v>65</v>
      </c>
      <c r="K141" s="159" t="s">
        <v>65</v>
      </c>
      <c r="L141" s="160" t="s">
        <v>65</v>
      </c>
      <c r="M141" s="177" t="s">
        <v>65</v>
      </c>
      <c r="N141" s="161" t="s">
        <v>65</v>
      </c>
      <c r="O141" s="161" t="s">
        <v>65</v>
      </c>
      <c r="P141" s="161" t="s">
        <v>65</v>
      </c>
      <c r="Q141" s="159" t="s">
        <v>65</v>
      </c>
      <c r="R141" s="160" t="s">
        <v>65</v>
      </c>
      <c r="S141" s="159" t="s">
        <v>65</v>
      </c>
      <c r="T141" s="160" t="s">
        <v>65</v>
      </c>
      <c r="U141" s="177" t="s">
        <v>65</v>
      </c>
      <c r="V141" s="177" t="s">
        <v>65</v>
      </c>
      <c r="W141" s="177" t="s">
        <v>65</v>
      </c>
      <c r="X141" s="177" t="s">
        <v>65</v>
      </c>
      <c r="Y141" s="177" t="s">
        <v>65</v>
      </c>
      <c r="Z141" s="177" t="s">
        <v>65</v>
      </c>
      <c r="AA141" s="177" t="s">
        <v>65</v>
      </c>
      <c r="AB141" s="177" t="s">
        <v>65</v>
      </c>
      <c r="AC141" s="177" t="s">
        <v>65</v>
      </c>
      <c r="AD141" s="177" t="s">
        <v>65</v>
      </c>
      <c r="AE141" s="177" t="s">
        <v>65</v>
      </c>
      <c r="AF141" s="177" t="s">
        <v>65</v>
      </c>
      <c r="AG141" s="177" t="s">
        <v>64</v>
      </c>
      <c r="AH141" s="177" t="s">
        <v>64</v>
      </c>
      <c r="AI141" s="177" t="s">
        <v>65</v>
      </c>
      <c r="AJ141" s="177" t="s">
        <v>65</v>
      </c>
      <c r="AK141" s="177" t="s">
        <v>64</v>
      </c>
      <c r="AL141" s="177" t="s">
        <v>65</v>
      </c>
      <c r="AM141" s="177" t="s">
        <v>65</v>
      </c>
      <c r="AN141" s="177" t="s">
        <v>64</v>
      </c>
      <c r="AO141" s="177" t="s">
        <v>65</v>
      </c>
      <c r="AP141" s="177" t="s">
        <v>65</v>
      </c>
      <c r="AQ141" s="177" t="s">
        <v>65</v>
      </c>
      <c r="AR141" s="177" t="s">
        <v>65</v>
      </c>
      <c r="AS141" s="177" t="s">
        <v>65</v>
      </c>
      <c r="AT141" s="177" t="s">
        <v>65</v>
      </c>
      <c r="AU141" s="177" t="s">
        <v>65</v>
      </c>
      <c r="AV141" s="159" t="s">
        <v>64</v>
      </c>
      <c r="AW141" s="160" t="s">
        <v>65</v>
      </c>
      <c r="AX141" s="177" t="s">
        <v>65</v>
      </c>
      <c r="AY141" s="177" t="s">
        <v>65</v>
      </c>
      <c r="AZ141" s="177" t="s">
        <v>65</v>
      </c>
      <c r="BA141" s="159" t="s">
        <v>65</v>
      </c>
      <c r="BB141" s="177" t="s">
        <v>65</v>
      </c>
      <c r="BC141" s="177" t="s">
        <v>65</v>
      </c>
      <c r="BD141" s="177" t="s">
        <v>65</v>
      </c>
      <c r="BE141" s="177" t="s">
        <v>65</v>
      </c>
      <c r="BF141" s="177" t="s">
        <v>65</v>
      </c>
    </row>
    <row r="142" spans="1:58" ht="15.6" thickTop="1" thickBot="1" x14ac:dyDescent="0.35">
      <c r="A142" s="373"/>
      <c r="B142" s="152" t="s">
        <v>943</v>
      </c>
      <c r="D142" s="177" t="s">
        <v>65</v>
      </c>
      <c r="E142" s="206" t="s">
        <v>670</v>
      </c>
      <c r="F142" s="177" t="s">
        <v>65</v>
      </c>
      <c r="G142" s="177" t="s">
        <v>64</v>
      </c>
      <c r="H142" s="159" t="s">
        <v>64</v>
      </c>
      <c r="I142" s="160" t="s">
        <v>65</v>
      </c>
      <c r="J142" s="177" t="s">
        <v>65</v>
      </c>
      <c r="K142" s="166" t="s">
        <v>670</v>
      </c>
      <c r="L142" s="164" t="s">
        <v>670</v>
      </c>
      <c r="M142" s="177" t="s">
        <v>65</v>
      </c>
      <c r="N142" s="161" t="s">
        <v>64</v>
      </c>
      <c r="O142" s="161" t="s">
        <v>64</v>
      </c>
      <c r="P142" s="161" t="s">
        <v>64</v>
      </c>
      <c r="Q142" s="159" t="s">
        <v>65</v>
      </c>
      <c r="R142" s="160" t="s">
        <v>65</v>
      </c>
      <c r="S142" s="159" t="s">
        <v>65</v>
      </c>
      <c r="T142" s="160" t="s">
        <v>65</v>
      </c>
      <c r="U142" s="164" t="s">
        <v>670</v>
      </c>
      <c r="V142" s="177" t="s">
        <v>65</v>
      </c>
      <c r="W142" s="177" t="s">
        <v>65</v>
      </c>
      <c r="X142" s="177" t="s">
        <v>65</v>
      </c>
      <c r="Y142" s="177" t="s">
        <v>65</v>
      </c>
      <c r="Z142" s="177" t="s">
        <v>65</v>
      </c>
      <c r="AA142" s="177" t="s">
        <v>65</v>
      </c>
      <c r="AB142" s="177" t="s">
        <v>65</v>
      </c>
      <c r="AC142" s="177" t="s">
        <v>65</v>
      </c>
      <c r="AD142" s="177" t="s">
        <v>65</v>
      </c>
      <c r="AE142" s="177" t="s">
        <v>65</v>
      </c>
      <c r="AF142" s="177" t="s">
        <v>65</v>
      </c>
      <c r="AG142" s="164" t="s">
        <v>670</v>
      </c>
      <c r="AH142" s="164" t="s">
        <v>670</v>
      </c>
      <c r="AI142" s="177" t="s">
        <v>65</v>
      </c>
      <c r="AJ142" s="177" t="s">
        <v>65</v>
      </c>
      <c r="AK142" s="177" t="s">
        <v>64</v>
      </c>
      <c r="AL142" s="177" t="s">
        <v>65</v>
      </c>
      <c r="AM142" s="177" t="s">
        <v>65</v>
      </c>
      <c r="AN142" s="177" t="s">
        <v>670</v>
      </c>
      <c r="AO142" s="177" t="s">
        <v>65</v>
      </c>
      <c r="AP142" s="177" t="s">
        <v>65</v>
      </c>
      <c r="AQ142" s="177" t="s">
        <v>65</v>
      </c>
      <c r="AR142" s="177" t="s">
        <v>65</v>
      </c>
      <c r="AS142" s="177" t="s">
        <v>65</v>
      </c>
      <c r="AT142" s="177" t="s">
        <v>65</v>
      </c>
      <c r="AU142" s="177" t="s">
        <v>65</v>
      </c>
      <c r="AV142" s="166" t="s">
        <v>670</v>
      </c>
      <c r="AW142" s="160" t="s">
        <v>65</v>
      </c>
      <c r="AX142" s="177" t="s">
        <v>65</v>
      </c>
      <c r="AY142" s="177" t="s">
        <v>65</v>
      </c>
      <c r="AZ142" s="177" t="s">
        <v>65</v>
      </c>
      <c r="BA142" s="159" t="s">
        <v>65</v>
      </c>
      <c r="BB142" s="177" t="s">
        <v>65</v>
      </c>
      <c r="BC142" s="177" t="s">
        <v>65</v>
      </c>
      <c r="BD142" s="177" t="s">
        <v>65</v>
      </c>
      <c r="BE142" s="177" t="s">
        <v>65</v>
      </c>
      <c r="BF142" s="177" t="s">
        <v>65</v>
      </c>
    </row>
    <row r="143" spans="1:58" ht="15.6" thickTop="1" thickBot="1" x14ac:dyDescent="0.35">
      <c r="A143" s="373"/>
      <c r="B143" s="152" t="s">
        <v>944</v>
      </c>
      <c r="D143" s="177" t="s">
        <v>64</v>
      </c>
      <c r="E143" s="177" t="s">
        <v>64</v>
      </c>
      <c r="F143" s="177" t="s">
        <v>65</v>
      </c>
      <c r="G143" s="177" t="s">
        <v>64</v>
      </c>
      <c r="H143" s="159" t="s">
        <v>64</v>
      </c>
      <c r="I143" s="160" t="s">
        <v>65</v>
      </c>
      <c r="J143" s="177" t="s">
        <v>65</v>
      </c>
      <c r="K143" s="159" t="s">
        <v>65</v>
      </c>
      <c r="L143" s="160" t="s">
        <v>65</v>
      </c>
      <c r="M143" s="177" t="s">
        <v>65</v>
      </c>
      <c r="N143" s="161" t="s">
        <v>64</v>
      </c>
      <c r="O143" s="161" t="s">
        <v>64</v>
      </c>
      <c r="P143" s="161" t="s">
        <v>64</v>
      </c>
      <c r="Q143" s="159" t="s">
        <v>65</v>
      </c>
      <c r="R143" s="160" t="s">
        <v>65</v>
      </c>
      <c r="S143" s="159" t="s">
        <v>65</v>
      </c>
      <c r="T143" s="160" t="s">
        <v>65</v>
      </c>
      <c r="U143" s="177" t="s">
        <v>64</v>
      </c>
      <c r="V143" s="177" t="s">
        <v>65</v>
      </c>
      <c r="W143" s="177" t="s">
        <v>65</v>
      </c>
      <c r="X143" s="177" t="s">
        <v>65</v>
      </c>
      <c r="Y143" s="177" t="s">
        <v>65</v>
      </c>
      <c r="Z143" s="177" t="s">
        <v>65</v>
      </c>
      <c r="AA143" s="177" t="s">
        <v>65</v>
      </c>
      <c r="AB143" s="177" t="s">
        <v>65</v>
      </c>
      <c r="AC143" s="177" t="s">
        <v>65</v>
      </c>
      <c r="AD143" s="177" t="s">
        <v>65</v>
      </c>
      <c r="AE143" s="177" t="s">
        <v>65</v>
      </c>
      <c r="AF143" s="177" t="s">
        <v>64</v>
      </c>
      <c r="AG143" s="177" t="s">
        <v>65</v>
      </c>
      <c r="AH143" s="177" t="s">
        <v>65</v>
      </c>
      <c r="AI143" s="177" t="s">
        <v>65</v>
      </c>
      <c r="AJ143" s="177" t="s">
        <v>65</v>
      </c>
      <c r="AK143" s="177" t="s">
        <v>64</v>
      </c>
      <c r="AL143" s="177" t="s">
        <v>65</v>
      </c>
      <c r="AM143" s="177" t="s">
        <v>65</v>
      </c>
      <c r="AN143" s="177" t="s">
        <v>65</v>
      </c>
      <c r="AO143" s="177" t="s">
        <v>65</v>
      </c>
      <c r="AP143" s="177" t="s">
        <v>65</v>
      </c>
      <c r="AQ143" s="177" t="s">
        <v>65</v>
      </c>
      <c r="AR143" s="177" t="s">
        <v>65</v>
      </c>
      <c r="AS143" s="177" t="s">
        <v>65</v>
      </c>
      <c r="AT143" s="177" t="s">
        <v>65</v>
      </c>
      <c r="AU143" s="177" t="s">
        <v>65</v>
      </c>
      <c r="AV143" s="159" t="s">
        <v>65</v>
      </c>
      <c r="AW143" s="160" t="s">
        <v>65</v>
      </c>
      <c r="AX143" s="177" t="s">
        <v>65</v>
      </c>
      <c r="AY143" s="177" t="s">
        <v>65</v>
      </c>
      <c r="AZ143" s="177" t="s">
        <v>65</v>
      </c>
      <c r="BA143" s="159" t="s">
        <v>65</v>
      </c>
      <c r="BB143" s="177" t="s">
        <v>65</v>
      </c>
      <c r="BC143" s="177" t="s">
        <v>65</v>
      </c>
      <c r="BD143" s="177" t="s">
        <v>65</v>
      </c>
      <c r="BE143" s="177" t="s">
        <v>65</v>
      </c>
      <c r="BF143" s="177" t="s">
        <v>65</v>
      </c>
    </row>
    <row r="144" spans="1:58" ht="15" thickTop="1" x14ac:dyDescent="0.3">
      <c r="A144" s="373"/>
      <c r="B144" s="154" t="s">
        <v>945</v>
      </c>
      <c r="D144" s="177" t="s">
        <v>65</v>
      </c>
      <c r="E144" s="177" t="s">
        <v>65</v>
      </c>
      <c r="F144" s="177" t="s">
        <v>65</v>
      </c>
      <c r="G144" s="177" t="s">
        <v>64</v>
      </c>
      <c r="H144" s="159" t="s">
        <v>64</v>
      </c>
      <c r="I144" s="160" t="s">
        <v>65</v>
      </c>
      <c r="J144" s="177" t="s">
        <v>65</v>
      </c>
      <c r="K144" s="159" t="s">
        <v>65</v>
      </c>
      <c r="L144" s="160" t="s">
        <v>65</v>
      </c>
      <c r="M144" s="177" t="s">
        <v>65</v>
      </c>
      <c r="N144" s="161" t="s">
        <v>64</v>
      </c>
      <c r="O144" s="161" t="s">
        <v>64</v>
      </c>
      <c r="P144" s="161" t="s">
        <v>64</v>
      </c>
      <c r="Q144" s="159" t="s">
        <v>65</v>
      </c>
      <c r="R144" s="160" t="s">
        <v>65</v>
      </c>
      <c r="S144" s="159" t="s">
        <v>65</v>
      </c>
      <c r="T144" s="160" t="s">
        <v>65</v>
      </c>
      <c r="U144" s="177" t="s">
        <v>64</v>
      </c>
      <c r="V144" s="177" t="s">
        <v>65</v>
      </c>
      <c r="W144" s="177" t="s">
        <v>65</v>
      </c>
      <c r="X144" s="177" t="s">
        <v>65</v>
      </c>
      <c r="Y144" s="177" t="s">
        <v>65</v>
      </c>
      <c r="Z144" s="177" t="s">
        <v>65</v>
      </c>
      <c r="AA144" s="177" t="s">
        <v>65</v>
      </c>
      <c r="AB144" s="177" t="s">
        <v>65</v>
      </c>
      <c r="AC144" s="177" t="s">
        <v>65</v>
      </c>
      <c r="AD144" s="177" t="s">
        <v>65</v>
      </c>
      <c r="AE144" s="177" t="s">
        <v>65</v>
      </c>
      <c r="AF144" s="177" t="s">
        <v>65</v>
      </c>
      <c r="AG144" s="177" t="s">
        <v>65</v>
      </c>
      <c r="AH144" s="177" t="s">
        <v>65</v>
      </c>
      <c r="AI144" s="177" t="s">
        <v>65</v>
      </c>
      <c r="AJ144" s="177" t="s">
        <v>65</v>
      </c>
      <c r="AK144" s="177" t="s">
        <v>64</v>
      </c>
      <c r="AL144" s="159" t="s">
        <v>65</v>
      </c>
      <c r="AM144" s="177" t="s">
        <v>65</v>
      </c>
      <c r="AN144" s="177" t="s">
        <v>65</v>
      </c>
      <c r="AO144" s="177" t="s">
        <v>65</v>
      </c>
      <c r="AP144" s="177" t="s">
        <v>65</v>
      </c>
      <c r="AQ144" s="177" t="s">
        <v>65</v>
      </c>
      <c r="AR144" s="177" t="s">
        <v>65</v>
      </c>
      <c r="AS144" s="177" t="s">
        <v>65</v>
      </c>
      <c r="AT144" s="177" t="s">
        <v>65</v>
      </c>
      <c r="AU144" s="177" t="s">
        <v>65</v>
      </c>
      <c r="AV144" s="159" t="s">
        <v>65</v>
      </c>
      <c r="AW144" s="160" t="s">
        <v>65</v>
      </c>
      <c r="AX144" s="177" t="s">
        <v>65</v>
      </c>
      <c r="AY144" s="177" t="s">
        <v>65</v>
      </c>
      <c r="AZ144" s="177" t="s">
        <v>65</v>
      </c>
      <c r="BA144" s="159" t="s">
        <v>65</v>
      </c>
      <c r="BB144" s="177" t="s">
        <v>65</v>
      </c>
      <c r="BC144" s="177" t="s">
        <v>65</v>
      </c>
      <c r="BD144" s="177" t="s">
        <v>65</v>
      </c>
      <c r="BE144" s="177" t="s">
        <v>65</v>
      </c>
      <c r="BF144" s="177" t="s">
        <v>65</v>
      </c>
    </row>
    <row r="145" spans="1:58" ht="14.4" x14ac:dyDescent="0.3">
      <c r="A145" s="373"/>
      <c r="B145" s="144" t="s">
        <v>946</v>
      </c>
      <c r="D145" s="177" t="s">
        <v>65</v>
      </c>
      <c r="E145" s="177" t="s">
        <v>64</v>
      </c>
      <c r="F145" s="177" t="s">
        <v>65</v>
      </c>
      <c r="G145" s="177" t="s">
        <v>65</v>
      </c>
      <c r="H145" s="159" t="s">
        <v>64</v>
      </c>
      <c r="I145" s="160" t="s">
        <v>65</v>
      </c>
      <c r="J145" s="177" t="s">
        <v>65</v>
      </c>
      <c r="K145" s="159" t="s">
        <v>65</v>
      </c>
      <c r="L145" s="160" t="s">
        <v>65</v>
      </c>
      <c r="M145" s="177" t="s">
        <v>65</v>
      </c>
      <c r="N145" s="161" t="s">
        <v>64</v>
      </c>
      <c r="O145" s="161" t="s">
        <v>64</v>
      </c>
      <c r="P145" s="161" t="s">
        <v>64</v>
      </c>
      <c r="Q145" s="159" t="s">
        <v>65</v>
      </c>
      <c r="R145" s="160" t="s">
        <v>65</v>
      </c>
      <c r="S145" s="159" t="s">
        <v>65</v>
      </c>
      <c r="T145" s="160" t="s">
        <v>65</v>
      </c>
      <c r="U145" s="177" t="s">
        <v>65</v>
      </c>
      <c r="V145" s="177" t="s">
        <v>65</v>
      </c>
      <c r="W145" s="177" t="s">
        <v>65</v>
      </c>
      <c r="X145" s="177" t="s">
        <v>65</v>
      </c>
      <c r="Y145" s="177" t="s">
        <v>65</v>
      </c>
      <c r="Z145" s="177" t="s">
        <v>65</v>
      </c>
      <c r="AA145" s="177" t="s">
        <v>65</v>
      </c>
      <c r="AB145" s="177" t="s">
        <v>65</v>
      </c>
      <c r="AC145" s="177" t="s">
        <v>65</v>
      </c>
      <c r="AD145" s="177" t="s">
        <v>65</v>
      </c>
      <c r="AE145" s="177" t="s">
        <v>65</v>
      </c>
      <c r="AF145" s="177" t="s">
        <v>65</v>
      </c>
      <c r="AG145" s="177" t="s">
        <v>65</v>
      </c>
      <c r="AH145" s="177" t="s">
        <v>65</v>
      </c>
      <c r="AI145" s="177" t="s">
        <v>65</v>
      </c>
      <c r="AJ145" s="177" t="s">
        <v>65</v>
      </c>
      <c r="AK145" s="177" t="s">
        <v>65</v>
      </c>
      <c r="AL145" s="177" t="s">
        <v>65</v>
      </c>
      <c r="AM145" s="177" t="s">
        <v>65</v>
      </c>
      <c r="AN145" s="177" t="s">
        <v>65</v>
      </c>
      <c r="AO145" s="177" t="s">
        <v>65</v>
      </c>
      <c r="AP145" s="177" t="s">
        <v>65</v>
      </c>
      <c r="AQ145" s="177" t="s">
        <v>65</v>
      </c>
      <c r="AR145" s="177" t="s">
        <v>65</v>
      </c>
      <c r="AS145" s="177" t="s">
        <v>65</v>
      </c>
      <c r="AT145" s="177" t="s">
        <v>65</v>
      </c>
      <c r="AU145" s="177" t="s">
        <v>65</v>
      </c>
      <c r="AV145" s="159" t="s">
        <v>65</v>
      </c>
      <c r="AW145" s="160" t="s">
        <v>65</v>
      </c>
      <c r="AX145" s="177" t="s">
        <v>65</v>
      </c>
      <c r="AY145" s="177" t="s">
        <v>65</v>
      </c>
      <c r="AZ145" s="177" t="s">
        <v>65</v>
      </c>
      <c r="BA145" s="159" t="s">
        <v>65</v>
      </c>
      <c r="BB145" s="177" t="s">
        <v>65</v>
      </c>
      <c r="BC145" s="177" t="s">
        <v>65</v>
      </c>
      <c r="BD145" s="177" t="s">
        <v>65</v>
      </c>
      <c r="BE145" s="177" t="s">
        <v>65</v>
      </c>
      <c r="BF145" s="177" t="s">
        <v>65</v>
      </c>
    </row>
    <row r="146" spans="1:58" ht="15.75" customHeight="1" x14ac:dyDescent="0.3">
      <c r="A146" s="223"/>
      <c r="B146" s="58" t="s">
        <v>715</v>
      </c>
      <c r="D146" s="177" t="s">
        <v>65</v>
      </c>
      <c r="E146" s="177" t="s">
        <v>65</v>
      </c>
      <c r="F146" s="177" t="s">
        <v>65</v>
      </c>
      <c r="G146" s="177" t="s">
        <v>65</v>
      </c>
      <c r="H146" s="227" t="s">
        <v>65</v>
      </c>
      <c r="I146" s="228" t="s">
        <v>65</v>
      </c>
      <c r="J146" s="177" t="s">
        <v>65</v>
      </c>
      <c r="K146" s="196" t="s">
        <v>64</v>
      </c>
      <c r="L146" s="197" t="s">
        <v>64</v>
      </c>
      <c r="M146" s="177" t="s">
        <v>65</v>
      </c>
      <c r="N146" s="161" t="s">
        <v>65</v>
      </c>
      <c r="O146" s="161" t="s">
        <v>65</v>
      </c>
      <c r="P146" s="161" t="s">
        <v>65</v>
      </c>
      <c r="Q146" s="159" t="s">
        <v>65</v>
      </c>
      <c r="R146" s="160" t="s">
        <v>65</v>
      </c>
      <c r="S146" s="196" t="s">
        <v>64</v>
      </c>
      <c r="T146" s="197" t="s">
        <v>65</v>
      </c>
      <c r="U146" s="177" t="s">
        <v>65</v>
      </c>
      <c r="V146" s="177" t="s">
        <v>65</v>
      </c>
      <c r="W146" s="177" t="s">
        <v>65</v>
      </c>
      <c r="X146" s="177" t="s">
        <v>65</v>
      </c>
      <c r="Y146" s="177" t="s">
        <v>65</v>
      </c>
      <c r="Z146" s="177" t="s">
        <v>65</v>
      </c>
      <c r="AA146" s="177" t="s">
        <v>65</v>
      </c>
      <c r="AB146" s="177" t="s">
        <v>65</v>
      </c>
      <c r="AC146" s="177" t="s">
        <v>65</v>
      </c>
      <c r="AD146" s="177" t="s">
        <v>65</v>
      </c>
      <c r="AE146" s="177" t="s">
        <v>65</v>
      </c>
      <c r="AF146" s="177" t="s">
        <v>65</v>
      </c>
      <c r="AG146" s="177" t="s">
        <v>65</v>
      </c>
      <c r="AH146" s="177" t="s">
        <v>65</v>
      </c>
      <c r="AI146" s="177" t="s">
        <v>65</v>
      </c>
      <c r="AJ146" s="177" t="s">
        <v>65</v>
      </c>
      <c r="AK146" s="177" t="s">
        <v>65</v>
      </c>
      <c r="AL146" s="177" t="s">
        <v>65</v>
      </c>
      <c r="AM146" s="177" t="s">
        <v>65</v>
      </c>
      <c r="AN146" s="177" t="s">
        <v>65</v>
      </c>
      <c r="AO146" s="177" t="s">
        <v>65</v>
      </c>
      <c r="AP146" s="177" t="s">
        <v>65</v>
      </c>
      <c r="AQ146" s="177" t="s">
        <v>65</v>
      </c>
      <c r="AR146" s="177" t="s">
        <v>65</v>
      </c>
      <c r="AS146" s="177" t="s">
        <v>65</v>
      </c>
      <c r="AT146" s="177" t="s">
        <v>65</v>
      </c>
      <c r="AU146" s="177" t="s">
        <v>65</v>
      </c>
      <c r="AV146" s="177" t="s">
        <v>65</v>
      </c>
      <c r="AW146" s="177" t="s">
        <v>65</v>
      </c>
      <c r="AX146" s="177" t="s">
        <v>65</v>
      </c>
      <c r="AY146" s="177" t="s">
        <v>65</v>
      </c>
      <c r="AZ146" s="177" t="s">
        <v>65</v>
      </c>
      <c r="BA146" s="177" t="s">
        <v>65</v>
      </c>
      <c r="BB146" s="177" t="s">
        <v>65</v>
      </c>
      <c r="BC146" s="177" t="s">
        <v>65</v>
      </c>
      <c r="BD146" s="177" t="s">
        <v>65</v>
      </c>
      <c r="BE146" s="177" t="s">
        <v>65</v>
      </c>
      <c r="BF146" s="177" t="s">
        <v>65</v>
      </c>
    </row>
    <row r="147" spans="1:58" ht="15.75" customHeight="1" x14ac:dyDescent="0.3">
      <c r="A147" s="223"/>
      <c r="B147" s="111"/>
      <c r="D147" s="167"/>
      <c r="E147" s="167"/>
      <c r="F147" s="167"/>
      <c r="G147" s="167"/>
      <c r="H147" s="167"/>
      <c r="I147" s="167"/>
      <c r="J147" s="167"/>
      <c r="K147" s="374" t="s">
        <v>564</v>
      </c>
      <c r="L147" s="374" t="s">
        <v>567</v>
      </c>
      <c r="M147" s="167"/>
      <c r="N147" s="167"/>
      <c r="O147" s="167"/>
      <c r="P147" s="167"/>
      <c r="Q147" s="374" t="s">
        <v>564</v>
      </c>
      <c r="R147" s="374" t="s">
        <v>565</v>
      </c>
      <c r="S147" s="374" t="s">
        <v>564</v>
      </c>
      <c r="T147" s="374" t="s">
        <v>567</v>
      </c>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99"/>
      <c r="AW147" s="199"/>
      <c r="AX147" s="167"/>
      <c r="AY147" s="167"/>
      <c r="AZ147" s="167"/>
      <c r="BA147" s="199"/>
      <c r="BB147" s="167"/>
      <c r="BC147" s="167"/>
      <c r="BD147" s="167"/>
      <c r="BE147" s="167"/>
      <c r="BF147" s="167"/>
    </row>
    <row r="148" spans="1:58" ht="18.75" customHeight="1" x14ac:dyDescent="0.3">
      <c r="A148" s="373" t="s">
        <v>8</v>
      </c>
      <c r="B148" s="51" t="s">
        <v>8</v>
      </c>
      <c r="D148" s="167"/>
      <c r="E148" s="167"/>
      <c r="F148" s="167"/>
      <c r="G148" s="167"/>
      <c r="H148" s="167"/>
      <c r="I148" s="167"/>
      <c r="J148" s="167"/>
      <c r="K148" s="374"/>
      <c r="L148" s="374"/>
      <c r="M148" s="167"/>
      <c r="N148" s="167"/>
      <c r="O148" s="167"/>
      <c r="P148" s="167"/>
      <c r="Q148" s="374"/>
      <c r="R148" s="374"/>
      <c r="S148" s="374"/>
      <c r="T148" s="374"/>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99"/>
      <c r="AW148" s="199"/>
      <c r="AX148" s="167"/>
      <c r="AY148" s="167"/>
      <c r="AZ148" s="167"/>
      <c r="BA148" s="199"/>
      <c r="BB148" s="167"/>
      <c r="BC148" s="167"/>
      <c r="BD148" s="167"/>
      <c r="BE148" s="167"/>
      <c r="BF148" s="167"/>
    </row>
    <row r="149" spans="1:58" ht="15" thickBot="1" x14ac:dyDescent="0.35">
      <c r="A149" s="373"/>
      <c r="B149" s="59" t="s">
        <v>667</v>
      </c>
      <c r="D149" s="167"/>
      <c r="E149" s="167"/>
      <c r="F149" s="167"/>
      <c r="G149" s="167"/>
      <c r="H149" s="167"/>
      <c r="I149" s="167"/>
      <c r="J149" s="167"/>
      <c r="K149" s="375"/>
      <c r="L149" s="375"/>
      <c r="M149" s="167"/>
      <c r="N149" s="167"/>
      <c r="O149" s="167"/>
      <c r="P149" s="167"/>
      <c r="Q149" s="375"/>
      <c r="R149" s="375"/>
      <c r="S149" s="375"/>
      <c r="T149" s="375"/>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200"/>
      <c r="AW149" s="200"/>
      <c r="AX149" s="167"/>
      <c r="AY149" s="167"/>
      <c r="AZ149" s="167"/>
      <c r="BA149" s="200"/>
      <c r="BB149" s="167"/>
      <c r="BC149" s="167"/>
      <c r="BD149" s="167"/>
      <c r="BE149" s="167"/>
      <c r="BF149" s="167"/>
    </row>
    <row r="150" spans="1:58" ht="15.6" thickTop="1" thickBot="1" x14ac:dyDescent="0.35">
      <c r="A150" s="373"/>
      <c r="B150" s="49" t="s">
        <v>716</v>
      </c>
      <c r="D150" s="177" t="s">
        <v>65</v>
      </c>
      <c r="E150" s="177" t="s">
        <v>64</v>
      </c>
      <c r="F150" s="177" t="s">
        <v>65</v>
      </c>
      <c r="G150" s="177" t="s">
        <v>64</v>
      </c>
      <c r="H150" s="159" t="s">
        <v>64</v>
      </c>
      <c r="I150" s="160" t="s">
        <v>65</v>
      </c>
      <c r="J150" s="177" t="s">
        <v>65</v>
      </c>
      <c r="K150" s="159" t="s">
        <v>65</v>
      </c>
      <c r="L150" s="160" t="s">
        <v>65</v>
      </c>
      <c r="M150" s="177" t="s">
        <v>65</v>
      </c>
      <c r="N150" s="159" t="s">
        <v>65</v>
      </c>
      <c r="O150" s="161" t="s">
        <v>65</v>
      </c>
      <c r="P150" s="161" t="s">
        <v>65</v>
      </c>
      <c r="Q150" s="159" t="s">
        <v>65</v>
      </c>
      <c r="R150" s="160" t="s">
        <v>65</v>
      </c>
      <c r="S150" s="159" t="s">
        <v>65</v>
      </c>
      <c r="T150" s="160" t="s">
        <v>65</v>
      </c>
      <c r="U150" s="177" t="s">
        <v>65</v>
      </c>
      <c r="V150" s="177" t="s">
        <v>64</v>
      </c>
      <c r="W150" s="177" t="s">
        <v>64</v>
      </c>
      <c r="X150" s="177" t="s">
        <v>65</v>
      </c>
      <c r="Y150" s="177" t="s">
        <v>65</v>
      </c>
      <c r="Z150" s="177" t="s">
        <v>65</v>
      </c>
      <c r="AA150" s="177" t="s">
        <v>65</v>
      </c>
      <c r="AB150" s="177" t="s">
        <v>65</v>
      </c>
      <c r="AC150" s="177" t="s">
        <v>64</v>
      </c>
      <c r="AD150" s="177" t="s">
        <v>64</v>
      </c>
      <c r="AE150" s="177" t="s">
        <v>64</v>
      </c>
      <c r="AF150" s="177" t="s">
        <v>65</v>
      </c>
      <c r="AG150" s="177" t="s">
        <v>64</v>
      </c>
      <c r="AH150" s="177" t="s">
        <v>64</v>
      </c>
      <c r="AI150" s="177" t="s">
        <v>64</v>
      </c>
      <c r="AJ150" s="177" t="s">
        <v>64</v>
      </c>
      <c r="AK150" s="177" t="s">
        <v>64</v>
      </c>
      <c r="AL150" s="177" t="s">
        <v>65</v>
      </c>
      <c r="AM150" s="177" t="s">
        <v>64</v>
      </c>
      <c r="AN150" s="177" t="s">
        <v>64</v>
      </c>
      <c r="AO150" s="177" t="s">
        <v>64</v>
      </c>
      <c r="AP150" s="177" t="s">
        <v>64</v>
      </c>
      <c r="AQ150" s="177" t="s">
        <v>65</v>
      </c>
      <c r="AR150" s="177" t="s">
        <v>64</v>
      </c>
      <c r="AS150" s="177" t="s">
        <v>64</v>
      </c>
      <c r="AT150" s="177" t="s">
        <v>64</v>
      </c>
      <c r="AU150" s="177" t="s">
        <v>65</v>
      </c>
      <c r="AV150" s="159" t="s">
        <v>65</v>
      </c>
      <c r="AW150" s="160" t="s">
        <v>65</v>
      </c>
      <c r="AX150" s="177" t="s">
        <v>65</v>
      </c>
      <c r="AY150" s="177" t="s">
        <v>65</v>
      </c>
      <c r="AZ150" s="177" t="s">
        <v>65</v>
      </c>
      <c r="BA150" s="159" t="s">
        <v>65</v>
      </c>
      <c r="BB150" s="177" t="s">
        <v>65</v>
      </c>
      <c r="BC150" s="177" t="s">
        <v>65</v>
      </c>
      <c r="BD150" s="177" t="s">
        <v>65</v>
      </c>
      <c r="BE150" s="177" t="s">
        <v>65</v>
      </c>
      <c r="BF150" s="177" t="s">
        <v>65</v>
      </c>
    </row>
    <row r="151" spans="1:58" ht="15.6" thickTop="1" thickBot="1" x14ac:dyDescent="0.35">
      <c r="A151" s="373"/>
      <c r="B151" s="49" t="s">
        <v>717</v>
      </c>
      <c r="D151" s="177" t="s">
        <v>65</v>
      </c>
      <c r="E151" s="177" t="s">
        <v>64</v>
      </c>
      <c r="F151" s="177" t="s">
        <v>65</v>
      </c>
      <c r="G151" s="177" t="s">
        <v>65</v>
      </c>
      <c r="H151" s="159" t="s">
        <v>64</v>
      </c>
      <c r="I151" s="160" t="s">
        <v>65</v>
      </c>
      <c r="J151" s="177" t="s">
        <v>65</v>
      </c>
      <c r="K151" s="159" t="s">
        <v>65</v>
      </c>
      <c r="L151" s="160" t="s">
        <v>65</v>
      </c>
      <c r="M151" s="177" t="s">
        <v>65</v>
      </c>
      <c r="N151" s="159" t="s">
        <v>65</v>
      </c>
      <c r="O151" s="161" t="s">
        <v>65</v>
      </c>
      <c r="P151" s="161" t="s">
        <v>65</v>
      </c>
      <c r="Q151" s="159" t="s">
        <v>65</v>
      </c>
      <c r="R151" s="160" t="s">
        <v>65</v>
      </c>
      <c r="S151" s="159" t="s">
        <v>65</v>
      </c>
      <c r="T151" s="160" t="s">
        <v>65</v>
      </c>
      <c r="U151" s="177" t="s">
        <v>65</v>
      </c>
      <c r="V151" s="177" t="s">
        <v>65</v>
      </c>
      <c r="W151" s="177" t="s">
        <v>65</v>
      </c>
      <c r="X151" s="177" t="s">
        <v>65</v>
      </c>
      <c r="Y151" s="177" t="s">
        <v>65</v>
      </c>
      <c r="Z151" s="177" t="s">
        <v>65</v>
      </c>
      <c r="AA151" s="177" t="s">
        <v>65</v>
      </c>
      <c r="AB151" s="177" t="s">
        <v>65</v>
      </c>
      <c r="AC151" s="177" t="s">
        <v>64</v>
      </c>
      <c r="AD151" s="177" t="s">
        <v>64</v>
      </c>
      <c r="AE151" s="177" t="s">
        <v>65</v>
      </c>
      <c r="AF151" s="177" t="s">
        <v>65</v>
      </c>
      <c r="AG151" s="177" t="s">
        <v>64</v>
      </c>
      <c r="AH151" s="177" t="s">
        <v>64</v>
      </c>
      <c r="AI151" s="177" t="s">
        <v>65</v>
      </c>
      <c r="AJ151" s="177" t="s">
        <v>65</v>
      </c>
      <c r="AK151" s="177" t="s">
        <v>65</v>
      </c>
      <c r="AL151" s="177" t="s">
        <v>65</v>
      </c>
      <c r="AM151" s="177" t="s">
        <v>64</v>
      </c>
      <c r="AN151" s="177" t="s">
        <v>64</v>
      </c>
      <c r="AO151" s="177"/>
      <c r="AP151" s="177" t="s">
        <v>65</v>
      </c>
      <c r="AQ151" s="177" t="s">
        <v>65</v>
      </c>
      <c r="AR151" s="177" t="s">
        <v>65</v>
      </c>
      <c r="AS151" s="177" t="s">
        <v>65</v>
      </c>
      <c r="AT151" s="177" t="s">
        <v>64</v>
      </c>
      <c r="AU151" s="177" t="s">
        <v>65</v>
      </c>
      <c r="AV151" s="159" t="s">
        <v>65</v>
      </c>
      <c r="AW151" s="160" t="s">
        <v>65</v>
      </c>
      <c r="AX151" s="177" t="s">
        <v>65</v>
      </c>
      <c r="AY151" s="177" t="s">
        <v>65</v>
      </c>
      <c r="AZ151" s="177" t="s">
        <v>65</v>
      </c>
      <c r="BA151" s="159" t="s">
        <v>65</v>
      </c>
      <c r="BB151" s="177" t="s">
        <v>65</v>
      </c>
      <c r="BC151" s="177" t="s">
        <v>65</v>
      </c>
      <c r="BD151" s="177" t="s">
        <v>65</v>
      </c>
      <c r="BE151" s="177" t="s">
        <v>65</v>
      </c>
      <c r="BF151" s="177" t="s">
        <v>65</v>
      </c>
    </row>
    <row r="152" spans="1:58" ht="15.6" thickTop="1" thickBot="1" x14ac:dyDescent="0.35">
      <c r="A152" s="373"/>
      <c r="B152" s="49" t="s">
        <v>718</v>
      </c>
      <c r="D152" s="177" t="s">
        <v>64</v>
      </c>
      <c r="E152" s="177" t="s">
        <v>64</v>
      </c>
      <c r="F152" s="177" t="s">
        <v>64</v>
      </c>
      <c r="G152" s="177" t="s">
        <v>65</v>
      </c>
      <c r="H152" s="159" t="s">
        <v>64</v>
      </c>
      <c r="I152" s="160" t="s">
        <v>65</v>
      </c>
      <c r="J152" s="177" t="s">
        <v>64</v>
      </c>
      <c r="K152" s="159" t="s">
        <v>64</v>
      </c>
      <c r="L152" s="160" t="s">
        <v>65</v>
      </c>
      <c r="M152" s="177" t="s">
        <v>64</v>
      </c>
      <c r="N152" s="159" t="s">
        <v>64</v>
      </c>
      <c r="O152" s="161" t="s">
        <v>64</v>
      </c>
      <c r="P152" s="161" t="s">
        <v>64</v>
      </c>
      <c r="Q152" s="159" t="s">
        <v>64</v>
      </c>
      <c r="R152" s="160" t="s">
        <v>65</v>
      </c>
      <c r="S152" s="159" t="s">
        <v>64</v>
      </c>
      <c r="T152" s="160" t="s">
        <v>65</v>
      </c>
      <c r="U152" s="177" t="s">
        <v>64</v>
      </c>
      <c r="V152" s="177" t="s">
        <v>64</v>
      </c>
      <c r="W152" s="177" t="s">
        <v>64</v>
      </c>
      <c r="X152" s="177" t="s">
        <v>64</v>
      </c>
      <c r="Y152" s="177" t="s">
        <v>64</v>
      </c>
      <c r="Z152" s="177" t="s">
        <v>64</v>
      </c>
      <c r="AA152" s="177" t="s">
        <v>64</v>
      </c>
      <c r="AB152" s="177" t="s">
        <v>64</v>
      </c>
      <c r="AC152" s="177" t="s">
        <v>64</v>
      </c>
      <c r="AD152" s="177" t="s">
        <v>64</v>
      </c>
      <c r="AE152" s="177" t="s">
        <v>64</v>
      </c>
      <c r="AF152" s="177" t="s">
        <v>64</v>
      </c>
      <c r="AG152" s="177" t="s">
        <v>64</v>
      </c>
      <c r="AH152" s="177" t="s">
        <v>64</v>
      </c>
      <c r="AI152" s="177" t="s">
        <v>64</v>
      </c>
      <c r="AJ152" s="177" t="s">
        <v>64</v>
      </c>
      <c r="AK152" s="177" t="s">
        <v>64</v>
      </c>
      <c r="AL152" s="177" t="s">
        <v>64</v>
      </c>
      <c r="AM152" s="177" t="s">
        <v>64</v>
      </c>
      <c r="AN152" s="177" t="s">
        <v>64</v>
      </c>
      <c r="AO152" s="177" t="s">
        <v>64</v>
      </c>
      <c r="AP152" s="177" t="s">
        <v>64</v>
      </c>
      <c r="AQ152" s="177" t="s">
        <v>65</v>
      </c>
      <c r="AR152" s="177" t="s">
        <v>64</v>
      </c>
      <c r="AS152" s="177" t="s">
        <v>64</v>
      </c>
      <c r="AT152" s="177" t="s">
        <v>64</v>
      </c>
      <c r="AU152" s="177" t="s">
        <v>64</v>
      </c>
      <c r="AV152" s="159" t="s">
        <v>64</v>
      </c>
      <c r="AW152" s="160" t="s">
        <v>65</v>
      </c>
      <c r="AX152" s="177" t="s">
        <v>65</v>
      </c>
      <c r="AY152" s="177" t="s">
        <v>65</v>
      </c>
      <c r="AZ152" s="177" t="s">
        <v>65</v>
      </c>
      <c r="BA152" s="159" t="s">
        <v>65</v>
      </c>
      <c r="BB152" s="177" t="s">
        <v>64</v>
      </c>
      <c r="BC152" s="177" t="s">
        <v>64</v>
      </c>
      <c r="BD152" s="177" t="s">
        <v>64</v>
      </c>
      <c r="BE152" s="177" t="s">
        <v>65</v>
      </c>
      <c r="BF152" s="177" t="s">
        <v>64</v>
      </c>
    </row>
    <row r="153" spans="1:58" ht="15.6" hidden="1" thickTop="1" thickBot="1" x14ac:dyDescent="0.35">
      <c r="A153" s="373"/>
      <c r="B153" s="49" t="s">
        <v>719</v>
      </c>
      <c r="D153" s="177" t="s">
        <v>65</v>
      </c>
      <c r="E153" s="177"/>
      <c r="F153" s="177"/>
      <c r="G153" s="177"/>
      <c r="H153" s="159"/>
      <c r="I153" s="160"/>
      <c r="J153" s="177"/>
      <c r="K153" s="159"/>
      <c r="L153" s="160"/>
      <c r="M153" s="177"/>
      <c r="N153" s="159"/>
      <c r="O153" s="161"/>
      <c r="P153" s="161"/>
      <c r="Q153" s="159"/>
      <c r="R153" s="160"/>
      <c r="S153" s="159"/>
      <c r="T153" s="160"/>
      <c r="U153" s="177"/>
      <c r="V153" s="177"/>
      <c r="W153" s="177"/>
      <c r="X153" s="177"/>
      <c r="Y153" s="177"/>
      <c r="Z153" s="177"/>
      <c r="AA153" s="177"/>
      <c r="AB153" s="177"/>
      <c r="AC153" s="177"/>
      <c r="AD153" s="177"/>
      <c r="AE153" s="177"/>
      <c r="AF153" s="177"/>
      <c r="AG153" s="177"/>
      <c r="AH153" s="177">
        <v>0</v>
      </c>
      <c r="AI153" s="177"/>
      <c r="AJ153" s="177">
        <v>0</v>
      </c>
      <c r="AK153" s="177"/>
      <c r="AL153" s="177"/>
      <c r="AM153" s="177"/>
      <c r="AN153" s="177"/>
      <c r="AO153" s="177"/>
      <c r="AP153" s="177"/>
      <c r="AQ153" s="177"/>
      <c r="AR153" s="177"/>
      <c r="AS153" s="177"/>
      <c r="AT153" s="177"/>
      <c r="AU153" s="177"/>
      <c r="AV153" s="159"/>
      <c r="AW153" s="160"/>
      <c r="AX153" s="177"/>
      <c r="AY153" s="177"/>
      <c r="AZ153" s="177"/>
      <c r="BA153" s="159"/>
      <c r="BB153" s="177" t="s">
        <v>64</v>
      </c>
      <c r="BC153" s="177"/>
      <c r="BD153" s="177"/>
      <c r="BE153" s="177"/>
      <c r="BF153" s="177"/>
    </row>
    <row r="154" spans="1:58" ht="15.6" thickTop="1" thickBot="1" x14ac:dyDescent="0.35">
      <c r="A154" s="373"/>
      <c r="B154" s="49" t="s">
        <v>720</v>
      </c>
      <c r="D154" s="177" t="s">
        <v>64</v>
      </c>
      <c r="E154" s="177" t="s">
        <v>64</v>
      </c>
      <c r="F154" s="177" t="s">
        <v>65</v>
      </c>
      <c r="G154" s="177" t="s">
        <v>65</v>
      </c>
      <c r="H154" s="159" t="s">
        <v>64</v>
      </c>
      <c r="I154" s="160" t="s">
        <v>65</v>
      </c>
      <c r="J154" s="177" t="s">
        <v>64</v>
      </c>
      <c r="K154" s="159" t="s">
        <v>64</v>
      </c>
      <c r="L154" s="160" t="s">
        <v>65</v>
      </c>
      <c r="M154" s="177" t="s">
        <v>64</v>
      </c>
      <c r="N154" s="159" t="s">
        <v>64</v>
      </c>
      <c r="O154" s="161" t="s">
        <v>64</v>
      </c>
      <c r="P154" s="161" t="s">
        <v>64</v>
      </c>
      <c r="Q154" s="159" t="s">
        <v>64</v>
      </c>
      <c r="R154" s="160" t="s">
        <v>65</v>
      </c>
      <c r="S154" s="159" t="s">
        <v>64</v>
      </c>
      <c r="T154" s="160" t="s">
        <v>65</v>
      </c>
      <c r="U154" s="177" t="s">
        <v>64</v>
      </c>
      <c r="V154" s="177" t="s">
        <v>64</v>
      </c>
      <c r="W154" s="206" t="s">
        <v>64</v>
      </c>
      <c r="X154" s="206" t="s">
        <v>64</v>
      </c>
      <c r="Y154" s="177" t="s">
        <v>65</v>
      </c>
      <c r="Z154" s="177" t="s">
        <v>65</v>
      </c>
      <c r="AA154" s="177" t="s">
        <v>65</v>
      </c>
      <c r="AB154" s="177" t="s">
        <v>65</v>
      </c>
      <c r="AC154" s="207" t="s">
        <v>65</v>
      </c>
      <c r="AD154" s="177" t="s">
        <v>65</v>
      </c>
      <c r="AE154" s="177" t="s">
        <v>64</v>
      </c>
      <c r="AF154" s="177" t="s">
        <v>65</v>
      </c>
      <c r="AG154" s="177" t="s">
        <v>65</v>
      </c>
      <c r="AH154" s="177" t="s">
        <v>65</v>
      </c>
      <c r="AI154" s="177" t="s">
        <v>65</v>
      </c>
      <c r="AJ154" s="177" t="s">
        <v>65</v>
      </c>
      <c r="AK154" s="177" t="s">
        <v>64</v>
      </c>
      <c r="AL154" s="177" t="s">
        <v>64</v>
      </c>
      <c r="AM154" s="177" t="s">
        <v>64</v>
      </c>
      <c r="AN154" s="177" t="s">
        <v>65</v>
      </c>
      <c r="AO154" s="177" t="s">
        <v>65</v>
      </c>
      <c r="AP154" s="177" t="s">
        <v>64</v>
      </c>
      <c r="AQ154" s="177" t="s">
        <v>65</v>
      </c>
      <c r="AR154" s="177" t="s">
        <v>64</v>
      </c>
      <c r="AS154" s="177" t="s">
        <v>65</v>
      </c>
      <c r="AT154" s="177" t="s">
        <v>64</v>
      </c>
      <c r="AU154" s="177" t="s">
        <v>64</v>
      </c>
      <c r="AV154" s="159" t="s">
        <v>65</v>
      </c>
      <c r="AW154" s="160" t="s">
        <v>65</v>
      </c>
      <c r="AX154" s="177" t="s">
        <v>65</v>
      </c>
      <c r="AY154" s="177" t="s">
        <v>65</v>
      </c>
      <c r="AZ154" s="177" t="s">
        <v>65</v>
      </c>
      <c r="BA154" s="159" t="s">
        <v>65</v>
      </c>
      <c r="BB154" s="177" t="s">
        <v>65</v>
      </c>
      <c r="BC154" s="177" t="s">
        <v>65</v>
      </c>
      <c r="BD154" s="177" t="s">
        <v>65</v>
      </c>
      <c r="BE154" s="177" t="s">
        <v>65</v>
      </c>
      <c r="BF154" s="177" t="s">
        <v>64</v>
      </c>
    </row>
    <row r="155" spans="1:58" ht="15.6" thickTop="1" thickBot="1" x14ac:dyDescent="0.35">
      <c r="A155" s="373"/>
      <c r="B155" s="49" t="s">
        <v>97</v>
      </c>
      <c r="D155" s="177" t="s">
        <v>65</v>
      </c>
      <c r="E155" s="177" t="s">
        <v>65</v>
      </c>
      <c r="F155" s="177" t="s">
        <v>65</v>
      </c>
      <c r="G155" s="177" t="s">
        <v>65</v>
      </c>
      <c r="H155" s="159" t="s">
        <v>65</v>
      </c>
      <c r="I155" s="160" t="s">
        <v>65</v>
      </c>
      <c r="J155" s="177" t="s">
        <v>65</v>
      </c>
      <c r="K155" s="159" t="s">
        <v>65</v>
      </c>
      <c r="L155" s="160" t="s">
        <v>65</v>
      </c>
      <c r="M155" s="177" t="s">
        <v>65</v>
      </c>
      <c r="N155" s="159" t="s">
        <v>65</v>
      </c>
      <c r="O155" s="161" t="s">
        <v>65</v>
      </c>
      <c r="P155" s="161" t="s">
        <v>65</v>
      </c>
      <c r="Q155" s="159" t="s">
        <v>65</v>
      </c>
      <c r="R155" s="160" t="s">
        <v>65</v>
      </c>
      <c r="S155" s="159" t="s">
        <v>65</v>
      </c>
      <c r="T155" s="160" t="s">
        <v>65</v>
      </c>
      <c r="U155" s="177" t="s">
        <v>65</v>
      </c>
      <c r="V155" s="177" t="s">
        <v>64</v>
      </c>
      <c r="W155" s="177" t="s">
        <v>64</v>
      </c>
      <c r="X155" s="177" t="s">
        <v>65</v>
      </c>
      <c r="Y155" s="177" t="s">
        <v>65</v>
      </c>
      <c r="Z155" s="177" t="s">
        <v>65</v>
      </c>
      <c r="AA155" s="177" t="s">
        <v>65</v>
      </c>
      <c r="AB155" s="177" t="s">
        <v>65</v>
      </c>
      <c r="AC155" s="177" t="s">
        <v>65</v>
      </c>
      <c r="AD155" s="177" t="s">
        <v>65</v>
      </c>
      <c r="AE155" s="177" t="s">
        <v>65</v>
      </c>
      <c r="AF155" s="177" t="s">
        <v>65</v>
      </c>
      <c r="AG155" s="177" t="s">
        <v>65</v>
      </c>
      <c r="AH155" s="177" t="s">
        <v>65</v>
      </c>
      <c r="AI155" s="177" t="s">
        <v>64</v>
      </c>
      <c r="AJ155" s="177" t="s">
        <v>64</v>
      </c>
      <c r="AK155" s="177" t="s">
        <v>64</v>
      </c>
      <c r="AL155" s="177" t="s">
        <v>65</v>
      </c>
      <c r="AM155" s="177" t="s">
        <v>65</v>
      </c>
      <c r="AN155" s="177" t="s">
        <v>65</v>
      </c>
      <c r="AO155" s="177" t="s">
        <v>65</v>
      </c>
      <c r="AP155" s="177" t="s">
        <v>65</v>
      </c>
      <c r="AQ155" s="177" t="s">
        <v>65</v>
      </c>
      <c r="AR155" s="177" t="s">
        <v>64</v>
      </c>
      <c r="AS155" s="177" t="s">
        <v>65</v>
      </c>
      <c r="AT155" s="177" t="s">
        <v>65</v>
      </c>
      <c r="AU155" s="177" t="s">
        <v>64</v>
      </c>
      <c r="AV155" s="159" t="s">
        <v>64</v>
      </c>
      <c r="AW155" s="160" t="s">
        <v>65</v>
      </c>
      <c r="AX155" s="177" t="s">
        <v>65</v>
      </c>
      <c r="AY155" s="177" t="s">
        <v>65</v>
      </c>
      <c r="AZ155" s="177" t="s">
        <v>65</v>
      </c>
      <c r="BA155" s="159" t="s">
        <v>65</v>
      </c>
      <c r="BB155" s="177" t="s">
        <v>65</v>
      </c>
      <c r="BC155" s="177" t="s">
        <v>65</v>
      </c>
      <c r="BD155" s="177" t="s">
        <v>65</v>
      </c>
      <c r="BE155" s="177" t="s">
        <v>65</v>
      </c>
      <c r="BF155" s="177" t="s">
        <v>64</v>
      </c>
    </row>
    <row r="156" spans="1:58" ht="15" thickTop="1" x14ac:dyDescent="0.3">
      <c r="A156" s="373"/>
      <c r="B156" s="111" t="s">
        <v>667</v>
      </c>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c r="BC156" s="167"/>
      <c r="BD156" s="167"/>
      <c r="BE156" s="167"/>
      <c r="BF156" s="167"/>
    </row>
    <row r="157" spans="1:58" ht="15" thickBot="1" x14ac:dyDescent="0.35">
      <c r="A157" s="373"/>
      <c r="B157" s="58" t="s">
        <v>721</v>
      </c>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67"/>
    </row>
    <row r="158" spans="1:58" ht="15.6" thickTop="1" thickBot="1" x14ac:dyDescent="0.35">
      <c r="A158" s="373"/>
      <c r="B158" s="49" t="s">
        <v>722</v>
      </c>
      <c r="D158" s="177" t="s">
        <v>64</v>
      </c>
      <c r="E158" s="177" t="s">
        <v>64</v>
      </c>
      <c r="F158" s="177" t="s">
        <v>65</v>
      </c>
      <c r="G158" s="177" t="s">
        <v>64</v>
      </c>
      <c r="H158" s="159" t="s">
        <v>64</v>
      </c>
      <c r="I158" s="160" t="s">
        <v>65</v>
      </c>
      <c r="J158" s="177" t="s">
        <v>64</v>
      </c>
      <c r="K158" s="159" t="s">
        <v>64</v>
      </c>
      <c r="L158" s="160" t="s">
        <v>65</v>
      </c>
      <c r="M158" s="177" t="s">
        <v>64</v>
      </c>
      <c r="N158" s="159" t="s">
        <v>64</v>
      </c>
      <c r="O158" s="161" t="s">
        <v>65</v>
      </c>
      <c r="P158" s="160" t="s">
        <v>65</v>
      </c>
      <c r="Q158" s="159" t="s">
        <v>65</v>
      </c>
      <c r="R158" s="160" t="s">
        <v>65</v>
      </c>
      <c r="S158" s="159" t="s">
        <v>64</v>
      </c>
      <c r="T158" s="160" t="s">
        <v>65</v>
      </c>
      <c r="U158" s="177" t="s">
        <v>64</v>
      </c>
      <c r="V158" s="177" t="s">
        <v>64</v>
      </c>
      <c r="W158" s="177" t="s">
        <v>64</v>
      </c>
      <c r="X158" s="177" t="s">
        <v>64</v>
      </c>
      <c r="Y158" s="177" t="s">
        <v>65</v>
      </c>
      <c r="Z158" s="177" t="s">
        <v>64</v>
      </c>
      <c r="AA158" s="177" t="s">
        <v>64</v>
      </c>
      <c r="AB158" s="177" t="s">
        <v>64</v>
      </c>
      <c r="AC158" s="177" t="s">
        <v>64</v>
      </c>
      <c r="AD158" s="177" t="s">
        <v>64</v>
      </c>
      <c r="AE158" s="177" t="s">
        <v>64</v>
      </c>
      <c r="AF158" s="177" t="s">
        <v>64</v>
      </c>
      <c r="AG158" s="177" t="s">
        <v>64</v>
      </c>
      <c r="AH158" s="206" t="s">
        <v>670</v>
      </c>
      <c r="AI158" s="177" t="s">
        <v>64</v>
      </c>
      <c r="AJ158" s="177" t="s">
        <v>64</v>
      </c>
      <c r="AK158" s="177" t="s">
        <v>64</v>
      </c>
      <c r="AL158" s="177" t="s">
        <v>64</v>
      </c>
      <c r="AM158" s="177" t="s">
        <v>64</v>
      </c>
      <c r="AN158" s="177" t="s">
        <v>64</v>
      </c>
      <c r="AO158" s="177" t="s">
        <v>64</v>
      </c>
      <c r="AP158" s="177" t="s">
        <v>64</v>
      </c>
      <c r="AQ158" s="177" t="s">
        <v>64</v>
      </c>
      <c r="AR158" s="177" t="s">
        <v>64</v>
      </c>
      <c r="AS158" s="177" t="s">
        <v>64</v>
      </c>
      <c r="AT158" s="177" t="s">
        <v>64</v>
      </c>
      <c r="AU158" s="177" t="s">
        <v>64</v>
      </c>
      <c r="AV158" s="159" t="s">
        <v>64</v>
      </c>
      <c r="AW158" s="160" t="s">
        <v>65</v>
      </c>
      <c r="AX158" s="177" t="s">
        <v>64</v>
      </c>
      <c r="AY158" s="177" t="s">
        <v>65</v>
      </c>
      <c r="AZ158" s="177" t="s">
        <v>65</v>
      </c>
      <c r="BA158" s="159" t="s">
        <v>65</v>
      </c>
      <c r="BB158" s="177" t="s">
        <v>64</v>
      </c>
      <c r="BC158" s="177" t="s">
        <v>64</v>
      </c>
      <c r="BD158" s="177" t="s">
        <v>64</v>
      </c>
      <c r="BE158" s="177" t="s">
        <v>65</v>
      </c>
      <c r="BF158" s="177" t="s">
        <v>64</v>
      </c>
    </row>
    <row r="159" spans="1:58" ht="15.6" thickTop="1" thickBot="1" x14ac:dyDescent="0.35">
      <c r="A159" s="373"/>
      <c r="B159" s="49" t="s">
        <v>723</v>
      </c>
      <c r="D159" s="177" t="s">
        <v>64</v>
      </c>
      <c r="E159" s="177" t="s">
        <v>64</v>
      </c>
      <c r="F159" s="177" t="s">
        <v>65</v>
      </c>
      <c r="G159" s="177" t="s">
        <v>65</v>
      </c>
      <c r="H159" s="159" t="s">
        <v>64</v>
      </c>
      <c r="I159" s="160" t="s">
        <v>65</v>
      </c>
      <c r="J159" s="177" t="s">
        <v>64</v>
      </c>
      <c r="K159" s="159" t="s">
        <v>65</v>
      </c>
      <c r="L159" s="160" t="s">
        <v>65</v>
      </c>
      <c r="M159" s="177" t="s">
        <v>64</v>
      </c>
      <c r="N159" s="159" t="s">
        <v>65</v>
      </c>
      <c r="O159" s="161" t="s">
        <v>65</v>
      </c>
      <c r="P159" s="160" t="s">
        <v>65</v>
      </c>
      <c r="Q159" s="159" t="s">
        <v>65</v>
      </c>
      <c r="R159" s="160" t="s">
        <v>65</v>
      </c>
      <c r="S159" s="159" t="s">
        <v>65</v>
      </c>
      <c r="T159" s="160" t="s">
        <v>65</v>
      </c>
      <c r="U159" s="177" t="s">
        <v>64</v>
      </c>
      <c r="V159" s="177" t="s">
        <v>64</v>
      </c>
      <c r="W159" s="177" t="s">
        <v>64</v>
      </c>
      <c r="X159" s="177" t="s">
        <v>64</v>
      </c>
      <c r="Y159" s="177" t="s">
        <v>65</v>
      </c>
      <c r="Z159" s="177" t="s">
        <v>64</v>
      </c>
      <c r="AA159" s="177" t="s">
        <v>64</v>
      </c>
      <c r="AB159" s="177" t="s">
        <v>65</v>
      </c>
      <c r="AC159" s="177" t="s">
        <v>65</v>
      </c>
      <c r="AD159" s="177" t="s">
        <v>64</v>
      </c>
      <c r="AE159" s="177" t="s">
        <v>65</v>
      </c>
      <c r="AF159" s="177" t="s">
        <v>64</v>
      </c>
      <c r="AG159" s="177" t="s">
        <v>64</v>
      </c>
      <c r="AH159" s="206" t="s">
        <v>670</v>
      </c>
      <c r="AI159" s="177" t="s">
        <v>64</v>
      </c>
      <c r="AJ159" s="177" t="s">
        <v>64</v>
      </c>
      <c r="AK159" s="177" t="s">
        <v>64</v>
      </c>
      <c r="AL159" s="177" t="s">
        <v>65</v>
      </c>
      <c r="AM159" s="177" t="s">
        <v>64</v>
      </c>
      <c r="AN159" s="177" t="s">
        <v>64</v>
      </c>
      <c r="AO159" s="177" t="s">
        <v>65</v>
      </c>
      <c r="AP159" s="177" t="s">
        <v>64</v>
      </c>
      <c r="AQ159" s="177" t="s">
        <v>65</v>
      </c>
      <c r="AR159" s="177" t="s">
        <v>64</v>
      </c>
      <c r="AS159" s="177" t="s">
        <v>65</v>
      </c>
      <c r="AT159" s="177" t="s">
        <v>65</v>
      </c>
      <c r="AU159" s="177" t="s">
        <v>65</v>
      </c>
      <c r="AV159" s="159" t="s">
        <v>64</v>
      </c>
      <c r="AW159" s="160" t="s">
        <v>65</v>
      </c>
      <c r="AX159" s="177" t="s">
        <v>64</v>
      </c>
      <c r="AY159" s="177" t="s">
        <v>65</v>
      </c>
      <c r="AZ159" s="177" t="s">
        <v>65</v>
      </c>
      <c r="BA159" s="159" t="s">
        <v>65</v>
      </c>
      <c r="BB159" s="177" t="s">
        <v>65</v>
      </c>
      <c r="BC159" s="177" t="s">
        <v>65</v>
      </c>
      <c r="BD159" s="177" t="s">
        <v>64</v>
      </c>
      <c r="BE159" s="177" t="s">
        <v>65</v>
      </c>
      <c r="BF159" s="177" t="s">
        <v>65</v>
      </c>
    </row>
    <row r="160" spans="1:58" ht="15.6" thickTop="1" thickBot="1" x14ac:dyDescent="0.35">
      <c r="A160" s="373"/>
      <c r="B160" s="112" t="s">
        <v>724</v>
      </c>
      <c r="D160" s="177" t="s">
        <v>64</v>
      </c>
      <c r="E160" s="177" t="s">
        <v>64</v>
      </c>
      <c r="F160" s="177" t="s">
        <v>65</v>
      </c>
      <c r="G160" s="177" t="s">
        <v>65</v>
      </c>
      <c r="H160" s="159" t="s">
        <v>64</v>
      </c>
      <c r="I160" s="160" t="s">
        <v>65</v>
      </c>
      <c r="J160" s="177" t="s">
        <v>65</v>
      </c>
      <c r="K160" s="159" t="s">
        <v>65</v>
      </c>
      <c r="L160" s="160" t="s">
        <v>65</v>
      </c>
      <c r="M160" s="177" t="s">
        <v>65</v>
      </c>
      <c r="N160" s="159" t="s">
        <v>65</v>
      </c>
      <c r="O160" s="161" t="s">
        <v>65</v>
      </c>
      <c r="P160" s="160" t="s">
        <v>65</v>
      </c>
      <c r="Q160" s="159" t="s">
        <v>65</v>
      </c>
      <c r="R160" s="160" t="s">
        <v>65</v>
      </c>
      <c r="S160" s="159" t="s">
        <v>65</v>
      </c>
      <c r="T160" s="160" t="s">
        <v>65</v>
      </c>
      <c r="U160" s="177" t="s">
        <v>64</v>
      </c>
      <c r="V160" s="177" t="s">
        <v>65</v>
      </c>
      <c r="W160" s="177" t="s">
        <v>65</v>
      </c>
      <c r="X160" s="177" t="s">
        <v>65</v>
      </c>
      <c r="Y160" s="177" t="s">
        <v>65</v>
      </c>
      <c r="Z160" s="177" t="s">
        <v>64</v>
      </c>
      <c r="AA160" s="177" t="s">
        <v>64</v>
      </c>
      <c r="AB160" s="177" t="s">
        <v>65</v>
      </c>
      <c r="AC160" s="206" t="s">
        <v>65</v>
      </c>
      <c r="AD160" s="177" t="s">
        <v>65</v>
      </c>
      <c r="AE160" s="177" t="s">
        <v>65</v>
      </c>
      <c r="AF160" s="177" t="s">
        <v>65</v>
      </c>
      <c r="AG160" s="177" t="s">
        <v>65</v>
      </c>
      <c r="AH160" s="177" t="s">
        <v>65</v>
      </c>
      <c r="AI160" s="177" t="s">
        <v>65</v>
      </c>
      <c r="AJ160" s="177" t="s">
        <v>65</v>
      </c>
      <c r="AK160" s="177" t="s">
        <v>64</v>
      </c>
      <c r="AL160" s="177" t="s">
        <v>65</v>
      </c>
      <c r="AM160" s="177" t="s">
        <v>64</v>
      </c>
      <c r="AN160" s="177" t="s">
        <v>65</v>
      </c>
      <c r="AO160" s="177" t="s">
        <v>65</v>
      </c>
      <c r="AP160" s="177" t="s">
        <v>65</v>
      </c>
      <c r="AQ160" s="177" t="s">
        <v>65</v>
      </c>
      <c r="AR160" s="177" t="s">
        <v>65</v>
      </c>
      <c r="AS160" s="177" t="s">
        <v>65</v>
      </c>
      <c r="AT160" s="177" t="s">
        <v>65</v>
      </c>
      <c r="AU160" s="177" t="s">
        <v>65</v>
      </c>
      <c r="AV160" s="159" t="s">
        <v>64</v>
      </c>
      <c r="AW160" s="160" t="s">
        <v>65</v>
      </c>
      <c r="AX160" s="177" t="s">
        <v>65</v>
      </c>
      <c r="AY160" s="177" t="s">
        <v>65</v>
      </c>
      <c r="AZ160" s="177" t="s">
        <v>65</v>
      </c>
      <c r="BA160" s="159" t="s">
        <v>65</v>
      </c>
      <c r="BB160" s="177" t="s">
        <v>65</v>
      </c>
      <c r="BC160" s="177" t="s">
        <v>65</v>
      </c>
      <c r="BD160" s="177" t="s">
        <v>65</v>
      </c>
      <c r="BE160" s="177" t="s">
        <v>65</v>
      </c>
      <c r="BF160" s="177" t="s">
        <v>64</v>
      </c>
    </row>
    <row r="161" spans="1:58" ht="15.6" thickTop="1" thickBot="1" x14ac:dyDescent="0.35">
      <c r="A161" s="373"/>
      <c r="B161" s="49" t="s">
        <v>16</v>
      </c>
      <c r="D161" s="177" t="s">
        <v>65</v>
      </c>
      <c r="E161" s="177" t="s">
        <v>65</v>
      </c>
      <c r="F161" s="177" t="s">
        <v>65</v>
      </c>
      <c r="G161" s="177" t="s">
        <v>65</v>
      </c>
      <c r="H161" s="159" t="s">
        <v>65</v>
      </c>
      <c r="I161" s="160" t="s">
        <v>65</v>
      </c>
      <c r="J161" s="177" t="s">
        <v>65</v>
      </c>
      <c r="K161" s="159" t="s">
        <v>65</v>
      </c>
      <c r="L161" s="160" t="s">
        <v>65</v>
      </c>
      <c r="M161" s="177" t="s">
        <v>64</v>
      </c>
      <c r="N161" s="159" t="s">
        <v>65</v>
      </c>
      <c r="O161" s="161" t="s">
        <v>65</v>
      </c>
      <c r="P161" s="160" t="s">
        <v>65</v>
      </c>
      <c r="Q161" s="159" t="s">
        <v>65</v>
      </c>
      <c r="R161" s="160" t="s">
        <v>65</v>
      </c>
      <c r="S161" s="159" t="s">
        <v>65</v>
      </c>
      <c r="T161" s="160" t="s">
        <v>65</v>
      </c>
      <c r="U161" s="177" t="s">
        <v>64</v>
      </c>
      <c r="V161" s="177" t="s">
        <v>65</v>
      </c>
      <c r="W161" s="177" t="s">
        <v>64</v>
      </c>
      <c r="X161" s="177" t="s">
        <v>64</v>
      </c>
      <c r="Y161" s="177" t="s">
        <v>65</v>
      </c>
      <c r="Z161" s="177" t="s">
        <v>64</v>
      </c>
      <c r="AA161" s="177" t="s">
        <v>64</v>
      </c>
      <c r="AB161" s="177" t="s">
        <v>65</v>
      </c>
      <c r="AC161" s="177" t="s">
        <v>64</v>
      </c>
      <c r="AD161" s="177" t="s">
        <v>65</v>
      </c>
      <c r="AE161" s="177" t="s">
        <v>64</v>
      </c>
      <c r="AF161" s="177" t="s">
        <v>65</v>
      </c>
      <c r="AG161" s="177" t="s">
        <v>65</v>
      </c>
      <c r="AH161" s="177" t="s">
        <v>65</v>
      </c>
      <c r="AI161" s="177" t="s">
        <v>65</v>
      </c>
      <c r="AJ161" s="177" t="s">
        <v>65</v>
      </c>
      <c r="AK161" s="177" t="s">
        <v>64</v>
      </c>
      <c r="AL161" s="159" t="s">
        <v>64</v>
      </c>
      <c r="AM161" s="177" t="s">
        <v>64</v>
      </c>
      <c r="AN161" s="177" t="s">
        <v>65</v>
      </c>
      <c r="AO161" s="177" t="s">
        <v>65</v>
      </c>
      <c r="AP161" s="177" t="s">
        <v>64</v>
      </c>
      <c r="AQ161" s="177" t="s">
        <v>65</v>
      </c>
      <c r="AR161" s="177" t="s">
        <v>65</v>
      </c>
      <c r="AS161" s="177" t="s">
        <v>65</v>
      </c>
      <c r="AT161" s="177" t="s">
        <v>65</v>
      </c>
      <c r="AU161" s="177" t="s">
        <v>65</v>
      </c>
      <c r="AV161" s="159" t="s">
        <v>65</v>
      </c>
      <c r="AW161" s="160" t="s">
        <v>65</v>
      </c>
      <c r="AX161" s="177" t="s">
        <v>65</v>
      </c>
      <c r="AY161" s="177" t="s">
        <v>65</v>
      </c>
      <c r="AZ161" s="177" t="s">
        <v>65</v>
      </c>
      <c r="BA161" s="159" t="s">
        <v>65</v>
      </c>
      <c r="BB161" s="177" t="s">
        <v>65</v>
      </c>
      <c r="BC161" s="177" t="s">
        <v>65</v>
      </c>
      <c r="BD161" s="177" t="s">
        <v>65</v>
      </c>
      <c r="BE161" s="177" t="s">
        <v>65</v>
      </c>
      <c r="BF161" s="177" t="s">
        <v>64</v>
      </c>
    </row>
    <row r="162" spans="1:58" ht="15.6" thickTop="1" thickBot="1" x14ac:dyDescent="0.35">
      <c r="A162" s="373"/>
      <c r="B162" s="49" t="s">
        <v>725</v>
      </c>
      <c r="D162" s="177" t="s">
        <v>64</v>
      </c>
      <c r="E162" s="177" t="s">
        <v>64</v>
      </c>
      <c r="F162" s="177" t="s">
        <v>65</v>
      </c>
      <c r="G162" s="177" t="s">
        <v>65</v>
      </c>
      <c r="H162" s="159" t="s">
        <v>64</v>
      </c>
      <c r="I162" s="160" t="s">
        <v>65</v>
      </c>
      <c r="J162" s="177" t="s">
        <v>64</v>
      </c>
      <c r="K162" s="159" t="s">
        <v>64</v>
      </c>
      <c r="L162" s="160" t="s">
        <v>65</v>
      </c>
      <c r="M162" s="177" t="s">
        <v>64</v>
      </c>
      <c r="N162" s="159" t="s">
        <v>64</v>
      </c>
      <c r="O162" s="161" t="s">
        <v>65</v>
      </c>
      <c r="P162" s="160" t="s">
        <v>65</v>
      </c>
      <c r="Q162" s="159" t="s">
        <v>65</v>
      </c>
      <c r="R162" s="160" t="s">
        <v>65</v>
      </c>
      <c r="S162" s="159" t="s">
        <v>64</v>
      </c>
      <c r="T162" s="160" t="s">
        <v>65</v>
      </c>
      <c r="U162" s="177" t="s">
        <v>64</v>
      </c>
      <c r="V162" s="177" t="s">
        <v>64</v>
      </c>
      <c r="W162" s="177" t="s">
        <v>64</v>
      </c>
      <c r="X162" s="177" t="s">
        <v>64</v>
      </c>
      <c r="Y162" s="177" t="s">
        <v>65</v>
      </c>
      <c r="Z162" s="177" t="s">
        <v>64</v>
      </c>
      <c r="AA162" s="177" t="s">
        <v>64</v>
      </c>
      <c r="AB162" s="177" t="s">
        <v>64</v>
      </c>
      <c r="AC162" s="177" t="s">
        <v>64</v>
      </c>
      <c r="AD162" s="177" t="s">
        <v>64</v>
      </c>
      <c r="AE162" s="177" t="s">
        <v>64</v>
      </c>
      <c r="AF162" s="177" t="s">
        <v>64</v>
      </c>
      <c r="AG162" s="177" t="s">
        <v>64</v>
      </c>
      <c r="AH162" s="206" t="s">
        <v>670</v>
      </c>
      <c r="AI162" s="177" t="s">
        <v>64</v>
      </c>
      <c r="AJ162" s="177" t="s">
        <v>64</v>
      </c>
      <c r="AK162" s="177" t="s">
        <v>64</v>
      </c>
      <c r="AL162" s="177" t="s">
        <v>64</v>
      </c>
      <c r="AM162" s="177" t="s">
        <v>64</v>
      </c>
      <c r="AN162" s="177" t="s">
        <v>64</v>
      </c>
      <c r="AO162" s="177" t="s">
        <v>64</v>
      </c>
      <c r="AP162" s="177" t="s">
        <v>64</v>
      </c>
      <c r="AQ162" s="177" t="s">
        <v>64</v>
      </c>
      <c r="AR162" s="177" t="s">
        <v>64</v>
      </c>
      <c r="AS162" s="177" t="s">
        <v>64</v>
      </c>
      <c r="AT162" s="177" t="s">
        <v>64</v>
      </c>
      <c r="AU162" s="177" t="s">
        <v>64</v>
      </c>
      <c r="AV162" s="159" t="s">
        <v>64</v>
      </c>
      <c r="AW162" s="160" t="s">
        <v>65</v>
      </c>
      <c r="AX162" s="177" t="s">
        <v>64</v>
      </c>
      <c r="AY162" s="177" t="s">
        <v>65</v>
      </c>
      <c r="AZ162" s="177" t="s">
        <v>65</v>
      </c>
      <c r="BA162" s="159" t="s">
        <v>65</v>
      </c>
      <c r="BB162" s="177" t="s">
        <v>64</v>
      </c>
      <c r="BC162" s="177" t="s">
        <v>64</v>
      </c>
      <c r="BD162" s="177" t="s">
        <v>64</v>
      </c>
      <c r="BE162" s="177" t="s">
        <v>65</v>
      </c>
      <c r="BF162" s="177" t="s">
        <v>64</v>
      </c>
    </row>
    <row r="163" spans="1:58" ht="15.6" hidden="1" thickTop="1" thickBot="1" x14ac:dyDescent="0.35">
      <c r="A163" s="373"/>
      <c r="B163" s="49" t="s">
        <v>97</v>
      </c>
      <c r="D163" s="177"/>
      <c r="E163" s="177"/>
      <c r="F163" s="177"/>
      <c r="G163" s="177"/>
      <c r="H163" s="159"/>
      <c r="I163" s="160"/>
      <c r="J163" s="177"/>
      <c r="K163" s="177"/>
      <c r="L163" s="177"/>
      <c r="M163" s="177"/>
      <c r="N163" s="159"/>
      <c r="O163" s="161"/>
      <c r="P163" s="161"/>
      <c r="Q163" s="159" t="s">
        <v>65</v>
      </c>
      <c r="R163" s="160" t="s">
        <v>65</v>
      </c>
      <c r="S163" s="159"/>
      <c r="T163" s="160"/>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59"/>
      <c r="AW163" s="160"/>
      <c r="AX163" s="177"/>
      <c r="AY163" s="177"/>
      <c r="AZ163" s="177"/>
      <c r="BA163" s="159" t="s">
        <v>65</v>
      </c>
      <c r="BB163" s="177"/>
      <c r="BC163" s="177"/>
      <c r="BD163" s="177"/>
      <c r="BE163" s="177"/>
      <c r="BF163" s="177"/>
    </row>
    <row r="164" spans="1:58" ht="15" thickTop="1" x14ac:dyDescent="0.3">
      <c r="A164" s="373"/>
      <c r="B164" s="111" t="s">
        <v>667</v>
      </c>
      <c r="D164" s="167"/>
      <c r="E164" s="167"/>
      <c r="F164" s="167"/>
      <c r="G164" s="167"/>
      <c r="H164" s="167"/>
      <c r="I164" s="167"/>
      <c r="J164" s="167"/>
      <c r="K164" s="383"/>
      <c r="L164" s="383"/>
      <c r="M164" s="167"/>
      <c r="N164" s="167"/>
      <c r="O164" s="167"/>
      <c r="P164" s="167"/>
      <c r="Q164" s="383"/>
      <c r="R164" s="383"/>
      <c r="S164" s="383"/>
      <c r="T164" s="383"/>
      <c r="U164" s="167"/>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c r="AV164" s="410" t="s">
        <v>564</v>
      </c>
      <c r="AW164" s="410" t="s">
        <v>567</v>
      </c>
      <c r="AX164" s="167"/>
      <c r="AY164" s="167"/>
      <c r="AZ164" s="167"/>
      <c r="BA164" s="167"/>
      <c r="BB164" s="167"/>
      <c r="BC164" s="167"/>
      <c r="BD164" s="167"/>
      <c r="BE164" s="167"/>
      <c r="BF164" s="167"/>
    </row>
    <row r="165" spans="1:58" ht="18.75" customHeight="1" x14ac:dyDescent="0.3">
      <c r="A165" s="373" t="s">
        <v>6</v>
      </c>
      <c r="B165" s="51" t="s">
        <v>6</v>
      </c>
      <c r="D165" s="167"/>
      <c r="E165" s="167"/>
      <c r="F165" s="167"/>
      <c r="G165" s="167"/>
      <c r="H165" s="167"/>
      <c r="I165" s="167"/>
      <c r="J165" s="167"/>
      <c r="K165" s="374"/>
      <c r="L165" s="374"/>
      <c r="M165" s="167"/>
      <c r="N165" s="167"/>
      <c r="O165" s="167"/>
      <c r="P165" s="167"/>
      <c r="Q165" s="374"/>
      <c r="R165" s="374"/>
      <c r="S165" s="374"/>
      <c r="T165" s="374"/>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411"/>
      <c r="AW165" s="411"/>
      <c r="AX165" s="167"/>
      <c r="AY165" s="167"/>
      <c r="AZ165" s="167"/>
      <c r="BA165" s="374"/>
      <c r="BB165" s="167"/>
      <c r="BC165" s="167"/>
      <c r="BD165" s="167"/>
      <c r="BE165" s="167"/>
      <c r="BF165" s="167"/>
    </row>
    <row r="166" spans="1:58" ht="15" thickBot="1" x14ac:dyDescent="0.35">
      <c r="A166" s="373"/>
      <c r="B166" s="58" t="s">
        <v>727</v>
      </c>
      <c r="D166" s="167"/>
      <c r="E166" s="167"/>
      <c r="F166" s="167"/>
      <c r="G166" s="167"/>
      <c r="H166" s="167"/>
      <c r="I166" s="167"/>
      <c r="J166" s="167"/>
      <c r="K166" s="375"/>
      <c r="L166" s="375"/>
      <c r="M166" s="167"/>
      <c r="N166" s="167"/>
      <c r="O166" s="167"/>
      <c r="P166" s="167"/>
      <c r="Q166" s="375"/>
      <c r="R166" s="375"/>
      <c r="S166" s="375"/>
      <c r="T166" s="375"/>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412"/>
      <c r="AW166" s="412"/>
      <c r="AX166" s="167"/>
      <c r="AY166" s="167"/>
      <c r="AZ166" s="167"/>
      <c r="BA166" s="375"/>
      <c r="BB166" s="167"/>
      <c r="BC166" s="167"/>
      <c r="BD166" s="167"/>
      <c r="BE166" s="167"/>
      <c r="BF166" s="167"/>
    </row>
    <row r="167" spans="1:58" ht="15.6" thickTop="1" thickBot="1" x14ac:dyDescent="0.35">
      <c r="A167" s="373"/>
      <c r="B167" s="49" t="s">
        <v>728</v>
      </c>
      <c r="D167" s="177" t="s">
        <v>64</v>
      </c>
      <c r="E167" s="177" t="s">
        <v>64</v>
      </c>
      <c r="F167" s="177" t="s">
        <v>64</v>
      </c>
      <c r="G167" s="177" t="s">
        <v>64</v>
      </c>
      <c r="H167" s="159" t="s">
        <v>64</v>
      </c>
      <c r="I167" s="160" t="s">
        <v>65</v>
      </c>
      <c r="J167" s="177" t="s">
        <v>64</v>
      </c>
      <c r="K167" s="159" t="s">
        <v>64</v>
      </c>
      <c r="L167" s="160" t="s">
        <v>65</v>
      </c>
      <c r="M167" s="177" t="s">
        <v>65</v>
      </c>
      <c r="N167" s="159" t="s">
        <v>64</v>
      </c>
      <c r="O167" s="161" t="s">
        <v>64</v>
      </c>
      <c r="P167" s="161" t="s">
        <v>64</v>
      </c>
      <c r="Q167" s="159" t="s">
        <v>64</v>
      </c>
      <c r="R167" s="160" t="s">
        <v>65</v>
      </c>
      <c r="S167" s="159" t="s">
        <v>64</v>
      </c>
      <c r="T167" s="160" t="s">
        <v>65</v>
      </c>
      <c r="U167" s="177" t="s">
        <v>65</v>
      </c>
      <c r="V167" s="177" t="s">
        <v>65</v>
      </c>
      <c r="W167" s="177" t="s">
        <v>64</v>
      </c>
      <c r="X167" s="177" t="s">
        <v>65</v>
      </c>
      <c r="Y167" s="177" t="s">
        <v>65</v>
      </c>
      <c r="Z167" s="177" t="s">
        <v>65</v>
      </c>
      <c r="AA167" s="177" t="s">
        <v>65</v>
      </c>
      <c r="AB167" s="177" t="s">
        <v>64</v>
      </c>
      <c r="AC167" s="177" t="s">
        <v>64</v>
      </c>
      <c r="AD167" s="177" t="s">
        <v>65</v>
      </c>
      <c r="AE167" s="177" t="s">
        <v>64</v>
      </c>
      <c r="AF167" s="177" t="s">
        <v>65</v>
      </c>
      <c r="AG167" s="177" t="s">
        <v>64</v>
      </c>
      <c r="AH167" s="177" t="s">
        <v>64</v>
      </c>
      <c r="AI167" s="177" t="s">
        <v>65</v>
      </c>
      <c r="AJ167" s="177" t="s">
        <v>65</v>
      </c>
      <c r="AK167" s="177" t="s">
        <v>64</v>
      </c>
      <c r="AL167" s="177" t="s">
        <v>64</v>
      </c>
      <c r="AM167" s="177" t="s">
        <v>64</v>
      </c>
      <c r="AN167" s="177" t="s">
        <v>64</v>
      </c>
      <c r="AO167" s="177" t="s">
        <v>65</v>
      </c>
      <c r="AP167" s="177" t="s">
        <v>66</v>
      </c>
      <c r="AQ167" s="177" t="s">
        <v>65</v>
      </c>
      <c r="AR167" s="177" t="s">
        <v>65</v>
      </c>
      <c r="AS167" s="177" t="s">
        <v>65</v>
      </c>
      <c r="AT167" s="177" t="s">
        <v>64</v>
      </c>
      <c r="AU167" s="177" t="s">
        <v>64</v>
      </c>
      <c r="AV167" s="159" t="s">
        <v>64</v>
      </c>
      <c r="AW167" s="160" t="s">
        <v>65</v>
      </c>
      <c r="AX167" s="177" t="s">
        <v>65</v>
      </c>
      <c r="AY167" s="177" t="s">
        <v>64</v>
      </c>
      <c r="AZ167" s="177" t="s">
        <v>64</v>
      </c>
      <c r="BA167" s="159" t="s">
        <v>65</v>
      </c>
      <c r="BB167" s="177" t="s">
        <v>65</v>
      </c>
      <c r="BC167" s="177" t="s">
        <v>65</v>
      </c>
      <c r="BD167" s="177" t="s">
        <v>65</v>
      </c>
      <c r="BE167" s="177" t="s">
        <v>65</v>
      </c>
      <c r="BF167" s="177" t="s">
        <v>65</v>
      </c>
    </row>
    <row r="168" spans="1:58" ht="15.6" thickTop="1" thickBot="1" x14ac:dyDescent="0.35">
      <c r="A168" s="373"/>
      <c r="B168" s="49" t="s">
        <v>729</v>
      </c>
      <c r="D168" s="177" t="s">
        <v>64</v>
      </c>
      <c r="E168" s="177" t="s">
        <v>64</v>
      </c>
      <c r="F168" s="177" t="s">
        <v>65</v>
      </c>
      <c r="G168" s="177" t="s">
        <v>64</v>
      </c>
      <c r="H168" s="159" t="s">
        <v>64</v>
      </c>
      <c r="I168" s="160" t="s">
        <v>65</v>
      </c>
      <c r="J168" s="177" t="s">
        <v>64</v>
      </c>
      <c r="K168" s="159" t="s">
        <v>64</v>
      </c>
      <c r="L168" s="160" t="s">
        <v>65</v>
      </c>
      <c r="M168" s="177" t="s">
        <v>65</v>
      </c>
      <c r="N168" s="159" t="s">
        <v>65</v>
      </c>
      <c r="O168" s="161" t="s">
        <v>65</v>
      </c>
      <c r="P168" s="161" t="s">
        <v>65</v>
      </c>
      <c r="Q168" s="159" t="s">
        <v>64</v>
      </c>
      <c r="R168" s="160" t="s">
        <v>65</v>
      </c>
      <c r="S168" s="159" t="s">
        <v>64</v>
      </c>
      <c r="T168" s="160" t="s">
        <v>65</v>
      </c>
      <c r="U168" s="177" t="s">
        <v>65</v>
      </c>
      <c r="V168" s="177" t="s">
        <v>65</v>
      </c>
      <c r="W168" s="177" t="s">
        <v>65</v>
      </c>
      <c r="X168" s="177" t="s">
        <v>65</v>
      </c>
      <c r="Y168" s="177" t="s">
        <v>65</v>
      </c>
      <c r="Z168" s="177" t="s">
        <v>65</v>
      </c>
      <c r="AA168" s="177" t="s">
        <v>65</v>
      </c>
      <c r="AB168" s="177" t="s">
        <v>65</v>
      </c>
      <c r="AC168" s="177" t="s">
        <v>65</v>
      </c>
      <c r="AD168" s="177" t="s">
        <v>65</v>
      </c>
      <c r="AE168" s="177" t="s">
        <v>65</v>
      </c>
      <c r="AF168" s="177" t="s">
        <v>65</v>
      </c>
      <c r="AG168" s="177" t="s">
        <v>65</v>
      </c>
      <c r="AH168" s="177" t="s">
        <v>65</v>
      </c>
      <c r="AI168" s="177" t="s">
        <v>65</v>
      </c>
      <c r="AJ168" s="177" t="s">
        <v>65</v>
      </c>
      <c r="AK168" s="177" t="s">
        <v>65</v>
      </c>
      <c r="AL168" s="177" t="s">
        <v>65</v>
      </c>
      <c r="AM168" s="177" t="s">
        <v>65</v>
      </c>
      <c r="AN168" s="177" t="s">
        <v>65</v>
      </c>
      <c r="AO168" s="177" t="s">
        <v>65</v>
      </c>
      <c r="AP168" s="177" t="s">
        <v>65</v>
      </c>
      <c r="AQ168" s="177" t="s">
        <v>65</v>
      </c>
      <c r="AR168" s="177" t="s">
        <v>65</v>
      </c>
      <c r="AS168" s="177" t="s">
        <v>65</v>
      </c>
      <c r="AT168" s="177" t="s">
        <v>65</v>
      </c>
      <c r="AU168" s="177" t="s">
        <v>64</v>
      </c>
      <c r="AV168" s="159" t="s">
        <v>65</v>
      </c>
      <c r="AW168" s="160" t="s">
        <v>65</v>
      </c>
      <c r="AX168" s="177" t="s">
        <v>65</v>
      </c>
      <c r="AY168" s="177" t="s">
        <v>64</v>
      </c>
      <c r="AZ168" s="177" t="s">
        <v>64</v>
      </c>
      <c r="BA168" s="159" t="s">
        <v>65</v>
      </c>
      <c r="BB168" s="177" t="s">
        <v>65</v>
      </c>
      <c r="BC168" s="177" t="s">
        <v>65</v>
      </c>
      <c r="BD168" s="177" t="s">
        <v>65</v>
      </c>
      <c r="BE168" s="177" t="s">
        <v>65</v>
      </c>
      <c r="BF168" s="177" t="s">
        <v>65</v>
      </c>
    </row>
    <row r="169" spans="1:58" ht="15.6" thickTop="1" thickBot="1" x14ac:dyDescent="0.35">
      <c r="A169" s="373"/>
      <c r="B169" s="49" t="s">
        <v>730</v>
      </c>
      <c r="D169" s="177" t="s">
        <v>64</v>
      </c>
      <c r="E169" s="177" t="s">
        <v>64</v>
      </c>
      <c r="F169" s="177" t="s">
        <v>65</v>
      </c>
      <c r="G169" s="177" t="s">
        <v>65</v>
      </c>
      <c r="H169" s="159" t="s">
        <v>64</v>
      </c>
      <c r="I169" s="160" t="s">
        <v>65</v>
      </c>
      <c r="J169" s="177" t="s">
        <v>64</v>
      </c>
      <c r="K169" s="159" t="s">
        <v>64</v>
      </c>
      <c r="L169" s="160" t="s">
        <v>65</v>
      </c>
      <c r="M169" s="177" t="s">
        <v>65</v>
      </c>
      <c r="N169" s="159" t="s">
        <v>65</v>
      </c>
      <c r="O169" s="161" t="s">
        <v>65</v>
      </c>
      <c r="P169" s="161" t="s">
        <v>65</v>
      </c>
      <c r="Q169" s="159"/>
      <c r="R169" s="160" t="s">
        <v>65</v>
      </c>
      <c r="S169" s="159" t="s">
        <v>64</v>
      </c>
      <c r="T169" s="160" t="s">
        <v>65</v>
      </c>
      <c r="U169" s="177" t="s">
        <v>65</v>
      </c>
      <c r="V169" s="177" t="s">
        <v>65</v>
      </c>
      <c r="W169" s="177" t="s">
        <v>65</v>
      </c>
      <c r="X169" s="177" t="s">
        <v>65</v>
      </c>
      <c r="Y169" s="177" t="s">
        <v>65</v>
      </c>
      <c r="Z169" s="177" t="s">
        <v>65</v>
      </c>
      <c r="AA169" s="177" t="s">
        <v>65</v>
      </c>
      <c r="AB169" s="177" t="s">
        <v>65</v>
      </c>
      <c r="AC169" s="177" t="s">
        <v>65</v>
      </c>
      <c r="AD169" s="177" t="s">
        <v>65</v>
      </c>
      <c r="AE169" s="177" t="s">
        <v>65</v>
      </c>
      <c r="AF169" s="177" t="s">
        <v>65</v>
      </c>
      <c r="AG169" s="177" t="s">
        <v>65</v>
      </c>
      <c r="AH169" s="177" t="s">
        <v>65</v>
      </c>
      <c r="AI169" s="177" t="s">
        <v>65</v>
      </c>
      <c r="AJ169" s="177" t="s">
        <v>65</v>
      </c>
      <c r="AK169" s="177" t="s">
        <v>65</v>
      </c>
      <c r="AL169" s="177" t="s">
        <v>65</v>
      </c>
      <c r="AM169" s="177" t="s">
        <v>64</v>
      </c>
      <c r="AN169" s="177" t="s">
        <v>65</v>
      </c>
      <c r="AO169" s="177" t="s">
        <v>65</v>
      </c>
      <c r="AP169" s="177" t="s">
        <v>65</v>
      </c>
      <c r="AQ169" s="177" t="s">
        <v>65</v>
      </c>
      <c r="AR169" s="177" t="s">
        <v>65</v>
      </c>
      <c r="AS169" s="177" t="s">
        <v>65</v>
      </c>
      <c r="AT169" s="177" t="s">
        <v>65</v>
      </c>
      <c r="AU169" s="177" t="s">
        <v>65</v>
      </c>
      <c r="AV169" s="159" t="s">
        <v>65</v>
      </c>
      <c r="AW169" s="160" t="s">
        <v>65</v>
      </c>
      <c r="AX169" s="177" t="s">
        <v>65</v>
      </c>
      <c r="AY169" s="177" t="s">
        <v>64</v>
      </c>
      <c r="AZ169" s="177" t="s">
        <v>65</v>
      </c>
      <c r="BA169" s="159" t="s">
        <v>65</v>
      </c>
      <c r="BB169" s="177" t="s">
        <v>65</v>
      </c>
      <c r="BC169" s="177" t="s">
        <v>65</v>
      </c>
      <c r="BD169" s="177" t="s">
        <v>65</v>
      </c>
      <c r="BE169" s="177" t="s">
        <v>65</v>
      </c>
      <c r="BF169" s="177" t="s">
        <v>65</v>
      </c>
    </row>
    <row r="170" spans="1:58" ht="15.6" thickTop="1" thickBot="1" x14ac:dyDescent="0.35">
      <c r="A170" s="373"/>
      <c r="B170" s="49" t="s">
        <v>731</v>
      </c>
      <c r="D170" s="177" t="s">
        <v>64</v>
      </c>
      <c r="E170" s="177" t="s">
        <v>64</v>
      </c>
      <c r="F170" s="177" t="s">
        <v>65</v>
      </c>
      <c r="G170" s="177" t="s">
        <v>64</v>
      </c>
      <c r="H170" s="159" t="s">
        <v>64</v>
      </c>
      <c r="I170" s="160" t="s">
        <v>65</v>
      </c>
      <c r="J170" s="177" t="s">
        <v>64</v>
      </c>
      <c r="K170" s="159" t="s">
        <v>64</v>
      </c>
      <c r="L170" s="160" t="s">
        <v>65</v>
      </c>
      <c r="M170" s="177" t="s">
        <v>65</v>
      </c>
      <c r="N170" s="159" t="s">
        <v>65</v>
      </c>
      <c r="O170" s="161" t="s">
        <v>65</v>
      </c>
      <c r="P170" s="161" t="s">
        <v>65</v>
      </c>
      <c r="Q170" s="159" t="s">
        <v>64</v>
      </c>
      <c r="R170" s="160" t="s">
        <v>65</v>
      </c>
      <c r="S170" s="159" t="s">
        <v>65</v>
      </c>
      <c r="T170" s="160" t="s">
        <v>65</v>
      </c>
      <c r="U170" s="177" t="s">
        <v>65</v>
      </c>
      <c r="V170" s="177" t="s">
        <v>65</v>
      </c>
      <c r="W170" s="177" t="s">
        <v>65</v>
      </c>
      <c r="X170" s="177" t="s">
        <v>65</v>
      </c>
      <c r="Y170" s="177" t="s">
        <v>65</v>
      </c>
      <c r="Z170" s="177" t="s">
        <v>65</v>
      </c>
      <c r="AA170" s="177" t="s">
        <v>65</v>
      </c>
      <c r="AB170" s="177" t="s">
        <v>65</v>
      </c>
      <c r="AC170" s="177" t="s">
        <v>65</v>
      </c>
      <c r="AD170" s="177" t="s">
        <v>65</v>
      </c>
      <c r="AE170" s="177" t="s">
        <v>65</v>
      </c>
      <c r="AF170" s="177" t="s">
        <v>65</v>
      </c>
      <c r="AG170" s="177" t="s">
        <v>65</v>
      </c>
      <c r="AH170" s="177" t="s">
        <v>65</v>
      </c>
      <c r="AI170" s="177" t="s">
        <v>65</v>
      </c>
      <c r="AJ170" s="177" t="s">
        <v>65</v>
      </c>
      <c r="AK170" s="177" t="s">
        <v>64</v>
      </c>
      <c r="AL170" s="177" t="s">
        <v>65</v>
      </c>
      <c r="AM170" s="177" t="s">
        <v>64</v>
      </c>
      <c r="AN170" s="177" t="s">
        <v>65</v>
      </c>
      <c r="AO170" s="177" t="s">
        <v>65</v>
      </c>
      <c r="AP170" s="177" t="s">
        <v>65</v>
      </c>
      <c r="AQ170" s="177" t="s">
        <v>65</v>
      </c>
      <c r="AR170" s="177" t="s">
        <v>65</v>
      </c>
      <c r="AS170" s="177" t="s">
        <v>65</v>
      </c>
      <c r="AT170" s="177" t="s">
        <v>65</v>
      </c>
      <c r="AU170" s="177" t="s">
        <v>64</v>
      </c>
      <c r="AV170" s="159" t="s">
        <v>64</v>
      </c>
      <c r="AW170" s="160" t="s">
        <v>65</v>
      </c>
      <c r="AX170" s="177" t="s">
        <v>65</v>
      </c>
      <c r="AY170" s="177" t="s">
        <v>64</v>
      </c>
      <c r="AZ170" s="177" t="s">
        <v>64</v>
      </c>
      <c r="BA170" s="159" t="s">
        <v>65</v>
      </c>
      <c r="BB170" s="177" t="s">
        <v>65</v>
      </c>
      <c r="BC170" s="177" t="s">
        <v>65</v>
      </c>
      <c r="BD170" s="177" t="s">
        <v>65</v>
      </c>
      <c r="BE170" s="177" t="s">
        <v>65</v>
      </c>
      <c r="BF170" s="177" t="s">
        <v>65</v>
      </c>
    </row>
    <row r="171" spans="1:58" ht="15.6" thickTop="1" thickBot="1" x14ac:dyDescent="0.35">
      <c r="A171" s="373"/>
      <c r="B171" s="49" t="s">
        <v>732</v>
      </c>
      <c r="D171" s="177" t="s">
        <v>65</v>
      </c>
      <c r="E171" s="177" t="s">
        <v>65</v>
      </c>
      <c r="F171" s="177" t="s">
        <v>65</v>
      </c>
      <c r="G171" s="177" t="s">
        <v>65</v>
      </c>
      <c r="H171" s="159" t="s">
        <v>65</v>
      </c>
      <c r="I171" s="160" t="s">
        <v>65</v>
      </c>
      <c r="J171" s="177" t="s">
        <v>65</v>
      </c>
      <c r="K171" s="159" t="s">
        <v>65</v>
      </c>
      <c r="L171" s="160" t="s">
        <v>65</v>
      </c>
      <c r="M171" s="177" t="s">
        <v>65</v>
      </c>
      <c r="N171" s="159" t="s">
        <v>65</v>
      </c>
      <c r="O171" s="161" t="s">
        <v>65</v>
      </c>
      <c r="P171" s="161" t="s">
        <v>65</v>
      </c>
      <c r="Q171" s="159" t="s">
        <v>65</v>
      </c>
      <c r="R171" s="160" t="s">
        <v>65</v>
      </c>
      <c r="S171" s="159" t="s">
        <v>65</v>
      </c>
      <c r="T171" s="160" t="s">
        <v>65</v>
      </c>
      <c r="U171" s="177" t="s">
        <v>65</v>
      </c>
      <c r="V171" s="177" t="s">
        <v>65</v>
      </c>
      <c r="W171" s="177" t="s">
        <v>65</v>
      </c>
      <c r="X171" s="177" t="s">
        <v>65</v>
      </c>
      <c r="Y171" s="177" t="s">
        <v>65</v>
      </c>
      <c r="Z171" s="177" t="s">
        <v>65</v>
      </c>
      <c r="AA171" s="177" t="s">
        <v>65</v>
      </c>
      <c r="AB171" s="177" t="s">
        <v>65</v>
      </c>
      <c r="AC171" s="177" t="s">
        <v>65</v>
      </c>
      <c r="AD171" s="177" t="s">
        <v>65</v>
      </c>
      <c r="AE171" s="177" t="s">
        <v>65</v>
      </c>
      <c r="AF171" s="177" t="s">
        <v>65</v>
      </c>
      <c r="AG171" s="177" t="s">
        <v>65</v>
      </c>
      <c r="AH171" s="177" t="s">
        <v>65</v>
      </c>
      <c r="AI171" s="177" t="s">
        <v>65</v>
      </c>
      <c r="AJ171" s="177" t="s">
        <v>65</v>
      </c>
      <c r="AK171" s="177" t="s">
        <v>65</v>
      </c>
      <c r="AL171" s="177" t="s">
        <v>65</v>
      </c>
      <c r="AM171" s="177" t="s">
        <v>65</v>
      </c>
      <c r="AN171" s="177" t="s">
        <v>65</v>
      </c>
      <c r="AO171" s="177" t="s">
        <v>65</v>
      </c>
      <c r="AP171" s="177" t="s">
        <v>65</v>
      </c>
      <c r="AQ171" s="177" t="s">
        <v>65</v>
      </c>
      <c r="AR171" s="177" t="s">
        <v>65</v>
      </c>
      <c r="AS171" s="177" t="s">
        <v>65</v>
      </c>
      <c r="AT171" s="177" t="s">
        <v>65</v>
      </c>
      <c r="AU171" s="177" t="s">
        <v>65</v>
      </c>
      <c r="AV171" s="159" t="s">
        <v>64</v>
      </c>
      <c r="AW171" s="160" t="s">
        <v>65</v>
      </c>
      <c r="AX171" s="177" t="s">
        <v>65</v>
      </c>
      <c r="AY171" s="177" t="s">
        <v>65</v>
      </c>
      <c r="AZ171" s="177" t="s">
        <v>65</v>
      </c>
      <c r="BA171" s="159" t="s">
        <v>65</v>
      </c>
      <c r="BB171" s="177" t="s">
        <v>65</v>
      </c>
      <c r="BC171" s="177" t="s">
        <v>65</v>
      </c>
      <c r="BD171" s="177" t="s">
        <v>65</v>
      </c>
      <c r="BE171" s="177" t="s">
        <v>65</v>
      </c>
      <c r="BF171" s="177" t="s">
        <v>65</v>
      </c>
    </row>
    <row r="172" spans="1:58" ht="15.6" thickTop="1" thickBot="1" x14ac:dyDescent="0.35">
      <c r="A172" s="373"/>
      <c r="B172" s="49" t="s">
        <v>723</v>
      </c>
      <c r="D172" s="177" t="s">
        <v>65</v>
      </c>
      <c r="E172" s="177" t="s">
        <v>64</v>
      </c>
      <c r="F172" s="177" t="s">
        <v>65</v>
      </c>
      <c r="G172" s="177" t="s">
        <v>65</v>
      </c>
      <c r="H172" s="159" t="s">
        <v>65</v>
      </c>
      <c r="I172" s="160" t="s">
        <v>65</v>
      </c>
      <c r="J172" s="177" t="s">
        <v>65</v>
      </c>
      <c r="K172" s="159" t="s">
        <v>65</v>
      </c>
      <c r="L172" s="160" t="s">
        <v>65</v>
      </c>
      <c r="M172" s="177" t="s">
        <v>65</v>
      </c>
      <c r="N172" s="159" t="s">
        <v>65</v>
      </c>
      <c r="O172" s="161" t="s">
        <v>65</v>
      </c>
      <c r="P172" s="161" t="s">
        <v>65</v>
      </c>
      <c r="Q172" s="159" t="s">
        <v>65</v>
      </c>
      <c r="R172" s="160" t="s">
        <v>65</v>
      </c>
      <c r="S172" s="159" t="s">
        <v>65</v>
      </c>
      <c r="T172" s="160" t="s">
        <v>65</v>
      </c>
      <c r="U172" s="177" t="s">
        <v>65</v>
      </c>
      <c r="V172" s="177" t="s">
        <v>65</v>
      </c>
      <c r="W172" s="177" t="s">
        <v>65</v>
      </c>
      <c r="X172" s="177" t="s">
        <v>65</v>
      </c>
      <c r="Y172" s="177" t="s">
        <v>65</v>
      </c>
      <c r="Z172" s="177" t="s">
        <v>65</v>
      </c>
      <c r="AA172" s="177" t="s">
        <v>65</v>
      </c>
      <c r="AB172" s="177" t="s">
        <v>65</v>
      </c>
      <c r="AC172" s="177" t="s">
        <v>65</v>
      </c>
      <c r="AD172" s="177" t="s">
        <v>65</v>
      </c>
      <c r="AE172" s="177" t="s">
        <v>65</v>
      </c>
      <c r="AF172" s="177" t="s">
        <v>65</v>
      </c>
      <c r="AG172" s="177" t="s">
        <v>65</v>
      </c>
      <c r="AH172" s="177" t="s">
        <v>65</v>
      </c>
      <c r="AI172" s="177" t="s">
        <v>65</v>
      </c>
      <c r="AJ172" s="177" t="s">
        <v>65</v>
      </c>
      <c r="AK172" s="177" t="s">
        <v>64</v>
      </c>
      <c r="AL172" s="177" t="s">
        <v>65</v>
      </c>
      <c r="AM172" s="177" t="s">
        <v>64</v>
      </c>
      <c r="AN172" s="177" t="s">
        <v>65</v>
      </c>
      <c r="AO172" s="177" t="s">
        <v>65</v>
      </c>
      <c r="AP172" s="206" t="s">
        <v>670</v>
      </c>
      <c r="AQ172" s="177" t="s">
        <v>65</v>
      </c>
      <c r="AR172" s="177" t="s">
        <v>65</v>
      </c>
      <c r="AS172" s="177" t="s">
        <v>65</v>
      </c>
      <c r="AT172" s="177" t="s">
        <v>65</v>
      </c>
      <c r="AU172" s="177" t="s">
        <v>65</v>
      </c>
      <c r="AV172" s="159" t="s">
        <v>65</v>
      </c>
      <c r="AW172" s="160" t="s">
        <v>65</v>
      </c>
      <c r="AX172" s="177" t="s">
        <v>65</v>
      </c>
      <c r="AY172" s="177" t="s">
        <v>65</v>
      </c>
      <c r="AZ172" s="177" t="s">
        <v>65</v>
      </c>
      <c r="BA172" s="159" t="s">
        <v>65</v>
      </c>
      <c r="BB172" s="177" t="s">
        <v>65</v>
      </c>
      <c r="BC172" s="177" t="s">
        <v>65</v>
      </c>
      <c r="BD172" s="177" t="s">
        <v>65</v>
      </c>
      <c r="BE172" s="177" t="s">
        <v>65</v>
      </c>
      <c r="BF172" s="177" t="s">
        <v>65</v>
      </c>
    </row>
    <row r="173" spans="1:58" ht="15.6" thickTop="1" thickBot="1" x14ac:dyDescent="0.35">
      <c r="A173" s="373"/>
      <c r="B173" s="49" t="s">
        <v>724</v>
      </c>
      <c r="D173" s="177" t="s">
        <v>65</v>
      </c>
      <c r="E173" s="177" t="s">
        <v>64</v>
      </c>
      <c r="F173" s="177" t="s">
        <v>65</v>
      </c>
      <c r="G173" s="177" t="s">
        <v>65</v>
      </c>
      <c r="H173" s="159" t="s">
        <v>65</v>
      </c>
      <c r="I173" s="160" t="s">
        <v>65</v>
      </c>
      <c r="J173" s="177" t="s">
        <v>65</v>
      </c>
      <c r="K173" s="159" t="s">
        <v>65</v>
      </c>
      <c r="L173" s="160" t="s">
        <v>65</v>
      </c>
      <c r="M173" s="177" t="s">
        <v>65</v>
      </c>
      <c r="N173" s="159" t="s">
        <v>65</v>
      </c>
      <c r="O173" s="161" t="s">
        <v>65</v>
      </c>
      <c r="P173" s="161" t="s">
        <v>65</v>
      </c>
      <c r="Q173" s="159" t="s">
        <v>65</v>
      </c>
      <c r="R173" s="160" t="s">
        <v>65</v>
      </c>
      <c r="S173" s="159" t="s">
        <v>65</v>
      </c>
      <c r="T173" s="160" t="s">
        <v>65</v>
      </c>
      <c r="U173" s="177" t="s">
        <v>65</v>
      </c>
      <c r="V173" s="177" t="s">
        <v>65</v>
      </c>
      <c r="W173" s="177" t="s">
        <v>65</v>
      </c>
      <c r="X173" s="177" t="s">
        <v>65</v>
      </c>
      <c r="Y173" s="177" t="s">
        <v>65</v>
      </c>
      <c r="Z173" s="177" t="s">
        <v>65</v>
      </c>
      <c r="AA173" s="177" t="s">
        <v>65</v>
      </c>
      <c r="AB173" s="177" t="s">
        <v>65</v>
      </c>
      <c r="AC173" s="177" t="s">
        <v>65</v>
      </c>
      <c r="AD173" s="177" t="s">
        <v>65</v>
      </c>
      <c r="AE173" s="177" t="s">
        <v>65</v>
      </c>
      <c r="AF173" s="177" t="s">
        <v>65</v>
      </c>
      <c r="AG173" s="177" t="s">
        <v>65</v>
      </c>
      <c r="AH173" s="177" t="s">
        <v>65</v>
      </c>
      <c r="AI173" s="177" t="s">
        <v>65</v>
      </c>
      <c r="AJ173" s="177" t="s">
        <v>65</v>
      </c>
      <c r="AK173" s="177" t="s">
        <v>64</v>
      </c>
      <c r="AL173" s="177" t="s">
        <v>65</v>
      </c>
      <c r="AM173" s="177" t="s">
        <v>64</v>
      </c>
      <c r="AN173" s="177" t="s">
        <v>65</v>
      </c>
      <c r="AO173" s="177" t="s">
        <v>65</v>
      </c>
      <c r="AP173" s="177" t="s">
        <v>65</v>
      </c>
      <c r="AQ173" s="177" t="s">
        <v>65</v>
      </c>
      <c r="AR173" s="177" t="s">
        <v>65</v>
      </c>
      <c r="AS173" s="177" t="s">
        <v>65</v>
      </c>
      <c r="AT173" s="177" t="s">
        <v>65</v>
      </c>
      <c r="AU173" s="177" t="s">
        <v>65</v>
      </c>
      <c r="AV173" s="159" t="s">
        <v>65</v>
      </c>
      <c r="AW173" s="160" t="s">
        <v>65</v>
      </c>
      <c r="AX173" s="177" t="s">
        <v>65</v>
      </c>
      <c r="AY173" s="177" t="s">
        <v>65</v>
      </c>
      <c r="AZ173" s="177" t="s">
        <v>65</v>
      </c>
      <c r="BA173" s="159" t="s">
        <v>65</v>
      </c>
      <c r="BB173" s="177" t="s">
        <v>65</v>
      </c>
      <c r="BC173" s="177" t="s">
        <v>65</v>
      </c>
      <c r="BD173" s="177" t="s">
        <v>65</v>
      </c>
      <c r="BE173" s="177" t="s">
        <v>65</v>
      </c>
      <c r="BF173" s="177" t="s">
        <v>65</v>
      </c>
    </row>
    <row r="174" spans="1:58" ht="15.6" thickTop="1" thickBot="1" x14ac:dyDescent="0.35">
      <c r="A174" s="373"/>
      <c r="B174" s="49" t="s">
        <v>16</v>
      </c>
      <c r="D174" s="177" t="s">
        <v>64</v>
      </c>
      <c r="E174" s="177" t="s">
        <v>64</v>
      </c>
      <c r="F174" s="177" t="s">
        <v>64</v>
      </c>
      <c r="G174" s="177" t="s">
        <v>64</v>
      </c>
      <c r="H174" s="159" t="s">
        <v>64</v>
      </c>
      <c r="I174" s="160" t="s">
        <v>65</v>
      </c>
      <c r="J174" s="177" t="s">
        <v>64</v>
      </c>
      <c r="K174" s="159" t="s">
        <v>64</v>
      </c>
      <c r="L174" s="160" t="s">
        <v>65</v>
      </c>
      <c r="M174" s="177" t="s">
        <v>65</v>
      </c>
      <c r="N174" s="159" t="s">
        <v>64</v>
      </c>
      <c r="O174" s="161" t="s">
        <v>64</v>
      </c>
      <c r="P174" s="161" t="s">
        <v>64</v>
      </c>
      <c r="Q174" s="159" t="s">
        <v>64</v>
      </c>
      <c r="R174" s="160" t="s">
        <v>65</v>
      </c>
      <c r="S174" s="159" t="s">
        <v>64</v>
      </c>
      <c r="T174" s="160" t="s">
        <v>65</v>
      </c>
      <c r="U174" s="177" t="s">
        <v>65</v>
      </c>
      <c r="V174" s="177" t="s">
        <v>65</v>
      </c>
      <c r="W174" s="177" t="s">
        <v>64</v>
      </c>
      <c r="X174" s="177" t="s">
        <v>65</v>
      </c>
      <c r="Y174" s="177" t="s">
        <v>65</v>
      </c>
      <c r="Z174" s="177" t="s">
        <v>65</v>
      </c>
      <c r="AA174" s="177" t="s">
        <v>65</v>
      </c>
      <c r="AB174" s="177" t="s">
        <v>65</v>
      </c>
      <c r="AC174" s="177" t="s">
        <v>64</v>
      </c>
      <c r="AD174" s="177" t="s">
        <v>65</v>
      </c>
      <c r="AE174" s="177" t="s">
        <v>65</v>
      </c>
      <c r="AF174" s="177" t="s">
        <v>65</v>
      </c>
      <c r="AG174" s="177" t="s">
        <v>64</v>
      </c>
      <c r="AH174" s="177" t="s">
        <v>64</v>
      </c>
      <c r="AI174" s="177" t="s">
        <v>65</v>
      </c>
      <c r="AJ174" s="177" t="s">
        <v>65</v>
      </c>
      <c r="AK174" s="177" t="s">
        <v>64</v>
      </c>
      <c r="AL174" s="177" t="s">
        <v>64</v>
      </c>
      <c r="AM174" s="177" t="s">
        <v>64</v>
      </c>
      <c r="AN174" s="177" t="s">
        <v>64</v>
      </c>
      <c r="AO174" s="177" t="s">
        <v>65</v>
      </c>
      <c r="AP174" s="177" t="s">
        <v>66</v>
      </c>
      <c r="AQ174" s="177" t="s">
        <v>65</v>
      </c>
      <c r="AR174" s="177" t="s">
        <v>65</v>
      </c>
      <c r="AS174" s="177" t="s">
        <v>65</v>
      </c>
      <c r="AT174" s="177" t="s">
        <v>65</v>
      </c>
      <c r="AU174" s="177" t="s">
        <v>64</v>
      </c>
      <c r="AV174" s="159" t="s">
        <v>65</v>
      </c>
      <c r="AW174" s="160" t="s">
        <v>65</v>
      </c>
      <c r="AX174" s="177" t="s">
        <v>65</v>
      </c>
      <c r="AY174" s="177" t="s">
        <v>65</v>
      </c>
      <c r="AZ174" s="177" t="s">
        <v>64</v>
      </c>
      <c r="BA174" s="159" t="s">
        <v>65</v>
      </c>
      <c r="BB174" s="177" t="s">
        <v>65</v>
      </c>
      <c r="BC174" s="177" t="s">
        <v>65</v>
      </c>
      <c r="BD174" s="177" t="s">
        <v>65</v>
      </c>
      <c r="BE174" s="177" t="s">
        <v>65</v>
      </c>
      <c r="BF174" s="177" t="s">
        <v>65</v>
      </c>
    </row>
    <row r="175" spans="1:58" ht="15" thickTop="1" x14ac:dyDescent="0.3">
      <c r="A175" s="373"/>
      <c r="B175" s="111" t="s">
        <v>667</v>
      </c>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row>
    <row r="176" spans="1:58" ht="15" thickBot="1" x14ac:dyDescent="0.35">
      <c r="A176" s="373"/>
      <c r="B176" s="58" t="s">
        <v>733</v>
      </c>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row>
    <row r="177" spans="1:60" ht="15.6" thickTop="1" thickBot="1" x14ac:dyDescent="0.35">
      <c r="A177" s="373"/>
      <c r="B177" s="49" t="s">
        <v>728</v>
      </c>
      <c r="D177" s="177" t="s">
        <v>64</v>
      </c>
      <c r="E177" s="177" t="s">
        <v>64</v>
      </c>
      <c r="F177" s="177" t="s">
        <v>64</v>
      </c>
      <c r="G177" s="177" t="s">
        <v>64</v>
      </c>
      <c r="H177" s="159" t="s">
        <v>64</v>
      </c>
      <c r="I177" s="160" t="s">
        <v>65</v>
      </c>
      <c r="J177" s="177" t="s">
        <v>64</v>
      </c>
      <c r="K177" s="159" t="s">
        <v>64</v>
      </c>
      <c r="L177" s="160" t="s">
        <v>65</v>
      </c>
      <c r="M177" s="177" t="s">
        <v>65</v>
      </c>
      <c r="N177" s="159" t="s">
        <v>64</v>
      </c>
      <c r="O177" s="161" t="s">
        <v>64</v>
      </c>
      <c r="P177" s="161" t="s">
        <v>64</v>
      </c>
      <c r="Q177" s="159" t="s">
        <v>65</v>
      </c>
      <c r="R177" s="160" t="s">
        <v>65</v>
      </c>
      <c r="S177" s="159" t="s">
        <v>64</v>
      </c>
      <c r="T177" s="160" t="s">
        <v>65</v>
      </c>
      <c r="U177" s="177" t="s">
        <v>65</v>
      </c>
      <c r="V177" s="177" t="s">
        <v>64</v>
      </c>
      <c r="W177" s="177" t="s">
        <v>64</v>
      </c>
      <c r="X177" s="177" t="s">
        <v>65</v>
      </c>
      <c r="Y177" s="177" t="s">
        <v>65</v>
      </c>
      <c r="Z177" s="177" t="s">
        <v>64</v>
      </c>
      <c r="AA177" s="177" t="s">
        <v>64</v>
      </c>
      <c r="AB177" s="177" t="s">
        <v>64</v>
      </c>
      <c r="AC177" s="177" t="s">
        <v>64</v>
      </c>
      <c r="AD177" s="177" t="s">
        <v>65</v>
      </c>
      <c r="AE177" s="177" t="s">
        <v>65</v>
      </c>
      <c r="AF177" s="177" t="s">
        <v>64</v>
      </c>
      <c r="AG177" s="177" t="s">
        <v>64</v>
      </c>
      <c r="AH177" s="177" t="s">
        <v>64</v>
      </c>
      <c r="AI177" s="177" t="s">
        <v>65</v>
      </c>
      <c r="AJ177" s="177" t="s">
        <v>65</v>
      </c>
      <c r="AK177" s="177" t="s">
        <v>64</v>
      </c>
      <c r="AL177" s="177" t="s">
        <v>64</v>
      </c>
      <c r="AM177" s="177" t="s">
        <v>64</v>
      </c>
      <c r="AN177" s="177" t="s">
        <v>64</v>
      </c>
      <c r="AO177" s="177" t="s">
        <v>65</v>
      </c>
      <c r="AP177" s="177" t="s">
        <v>66</v>
      </c>
      <c r="AQ177" s="177" t="s">
        <v>65</v>
      </c>
      <c r="AR177" s="177" t="s">
        <v>65</v>
      </c>
      <c r="AS177" s="177" t="s">
        <v>65</v>
      </c>
      <c r="AT177" s="177" t="s">
        <v>64</v>
      </c>
      <c r="AU177" s="177" t="s">
        <v>65</v>
      </c>
      <c r="AV177" s="159" t="s">
        <v>65</v>
      </c>
      <c r="AW177" s="160" t="s">
        <v>65</v>
      </c>
      <c r="AX177" s="177" t="s">
        <v>65</v>
      </c>
      <c r="AY177" s="177" t="s">
        <v>64</v>
      </c>
      <c r="AZ177" s="177" t="s">
        <v>64</v>
      </c>
      <c r="BA177" s="159" t="s">
        <v>65</v>
      </c>
      <c r="BB177" s="177" t="s">
        <v>65</v>
      </c>
      <c r="BC177" s="177" t="s">
        <v>65</v>
      </c>
      <c r="BD177" s="177" t="s">
        <v>64</v>
      </c>
      <c r="BE177" s="177" t="s">
        <v>65</v>
      </c>
      <c r="BF177" s="177" t="s">
        <v>65</v>
      </c>
    </row>
    <row r="178" spans="1:60" ht="15.6" thickTop="1" thickBot="1" x14ac:dyDescent="0.35">
      <c r="A178" s="373"/>
      <c r="B178" s="49" t="s">
        <v>729</v>
      </c>
      <c r="D178" s="177" t="s">
        <v>64</v>
      </c>
      <c r="E178" s="177" t="s">
        <v>64</v>
      </c>
      <c r="F178" s="177" t="s">
        <v>65</v>
      </c>
      <c r="G178" s="177" t="s">
        <v>64</v>
      </c>
      <c r="H178" s="159" t="s">
        <v>64</v>
      </c>
      <c r="I178" s="160" t="s">
        <v>65</v>
      </c>
      <c r="J178" s="177" t="s">
        <v>64</v>
      </c>
      <c r="K178" s="159" t="s">
        <v>64</v>
      </c>
      <c r="L178" s="160" t="s">
        <v>65</v>
      </c>
      <c r="M178" s="177" t="s">
        <v>65</v>
      </c>
      <c r="N178" s="159" t="s">
        <v>65</v>
      </c>
      <c r="O178" s="161" t="s">
        <v>65</v>
      </c>
      <c r="P178" s="161" t="s">
        <v>65</v>
      </c>
      <c r="Q178" s="159" t="s">
        <v>65</v>
      </c>
      <c r="R178" s="160" t="s">
        <v>65</v>
      </c>
      <c r="S178" s="159" t="s">
        <v>65</v>
      </c>
      <c r="T178" s="160" t="s">
        <v>65</v>
      </c>
      <c r="U178" s="177" t="s">
        <v>65</v>
      </c>
      <c r="V178" s="177" t="s">
        <v>65</v>
      </c>
      <c r="W178" s="177" t="s">
        <v>65</v>
      </c>
      <c r="X178" s="177" t="s">
        <v>65</v>
      </c>
      <c r="Y178" s="177" t="s">
        <v>65</v>
      </c>
      <c r="Z178" s="177" t="s">
        <v>65</v>
      </c>
      <c r="AA178" s="177" t="s">
        <v>65</v>
      </c>
      <c r="AB178" s="177" t="s">
        <v>65</v>
      </c>
      <c r="AC178" s="177" t="s">
        <v>65</v>
      </c>
      <c r="AD178" s="177" t="s">
        <v>65</v>
      </c>
      <c r="AE178" s="177" t="s">
        <v>65</v>
      </c>
      <c r="AF178" s="177" t="s">
        <v>65</v>
      </c>
      <c r="AG178" s="177" t="s">
        <v>65</v>
      </c>
      <c r="AH178" s="177" t="s">
        <v>65</v>
      </c>
      <c r="AI178" s="177" t="s">
        <v>65</v>
      </c>
      <c r="AJ178" s="177" t="s">
        <v>65</v>
      </c>
      <c r="AK178" s="177" t="s">
        <v>65</v>
      </c>
      <c r="AL178" s="177" t="s">
        <v>65</v>
      </c>
      <c r="AM178" s="177" t="s">
        <v>65</v>
      </c>
      <c r="AN178" s="177" t="s">
        <v>65</v>
      </c>
      <c r="AO178" s="177" t="s">
        <v>65</v>
      </c>
      <c r="AP178" s="177" t="s">
        <v>65</v>
      </c>
      <c r="AQ178" s="177" t="s">
        <v>65</v>
      </c>
      <c r="AR178" s="177" t="s">
        <v>65</v>
      </c>
      <c r="AS178" s="177" t="s">
        <v>65</v>
      </c>
      <c r="AT178" s="177" t="s">
        <v>65</v>
      </c>
      <c r="AU178" s="177" t="s">
        <v>65</v>
      </c>
      <c r="AV178" s="159" t="s">
        <v>65</v>
      </c>
      <c r="AW178" s="160" t="s">
        <v>65</v>
      </c>
      <c r="AX178" s="177" t="s">
        <v>65</v>
      </c>
      <c r="AY178" s="177" t="s">
        <v>64</v>
      </c>
      <c r="AZ178" s="177" t="s">
        <v>64</v>
      </c>
      <c r="BA178" s="159" t="s">
        <v>65</v>
      </c>
      <c r="BB178" s="177" t="s">
        <v>65</v>
      </c>
      <c r="BC178" s="177" t="s">
        <v>65</v>
      </c>
      <c r="BD178" s="177" t="s">
        <v>65</v>
      </c>
      <c r="BE178" s="177" t="s">
        <v>65</v>
      </c>
      <c r="BF178" s="177" t="s">
        <v>65</v>
      </c>
    </row>
    <row r="179" spans="1:60" ht="15.6" thickTop="1" thickBot="1" x14ac:dyDescent="0.35">
      <c r="A179" s="373"/>
      <c r="B179" s="49" t="s">
        <v>730</v>
      </c>
      <c r="D179" s="177" t="s">
        <v>64</v>
      </c>
      <c r="E179" s="177" t="s">
        <v>64</v>
      </c>
      <c r="F179" s="177" t="s">
        <v>65</v>
      </c>
      <c r="G179" s="177" t="s">
        <v>65</v>
      </c>
      <c r="H179" s="159" t="s">
        <v>64</v>
      </c>
      <c r="I179" s="160" t="s">
        <v>65</v>
      </c>
      <c r="J179" s="177" t="s">
        <v>64</v>
      </c>
      <c r="K179" s="159" t="s">
        <v>64</v>
      </c>
      <c r="L179" s="160" t="s">
        <v>65</v>
      </c>
      <c r="M179" s="177" t="s">
        <v>65</v>
      </c>
      <c r="N179" s="159" t="s">
        <v>65</v>
      </c>
      <c r="O179" s="161" t="s">
        <v>65</v>
      </c>
      <c r="P179" s="161" t="s">
        <v>65</v>
      </c>
      <c r="Q179" s="159" t="s">
        <v>65</v>
      </c>
      <c r="R179" s="160" t="s">
        <v>65</v>
      </c>
      <c r="S179" s="159" t="s">
        <v>64</v>
      </c>
      <c r="T179" s="160" t="s">
        <v>65</v>
      </c>
      <c r="U179" s="177" t="s">
        <v>65</v>
      </c>
      <c r="V179" s="177" t="s">
        <v>65</v>
      </c>
      <c r="W179" s="177" t="s">
        <v>65</v>
      </c>
      <c r="X179" s="177" t="s">
        <v>65</v>
      </c>
      <c r="Y179" s="177" t="s">
        <v>65</v>
      </c>
      <c r="Z179" s="177" t="s">
        <v>65</v>
      </c>
      <c r="AA179" s="177" t="s">
        <v>65</v>
      </c>
      <c r="AB179" s="177" t="s">
        <v>65</v>
      </c>
      <c r="AC179" s="177" t="s">
        <v>65</v>
      </c>
      <c r="AD179" s="177" t="s">
        <v>65</v>
      </c>
      <c r="AE179" s="177" t="s">
        <v>65</v>
      </c>
      <c r="AF179" s="177" t="s">
        <v>65</v>
      </c>
      <c r="AG179" s="177" t="s">
        <v>65</v>
      </c>
      <c r="AH179" s="177" t="s">
        <v>65</v>
      </c>
      <c r="AI179" s="177" t="s">
        <v>65</v>
      </c>
      <c r="AJ179" s="177" t="s">
        <v>65</v>
      </c>
      <c r="AK179" s="177" t="s">
        <v>65</v>
      </c>
      <c r="AL179" s="177" t="s">
        <v>65</v>
      </c>
      <c r="AM179" s="177" t="s">
        <v>64</v>
      </c>
      <c r="AN179" s="177" t="s">
        <v>65</v>
      </c>
      <c r="AO179" s="177" t="s">
        <v>65</v>
      </c>
      <c r="AP179" s="177" t="s">
        <v>65</v>
      </c>
      <c r="AQ179" s="177" t="s">
        <v>65</v>
      </c>
      <c r="AR179" s="177" t="s">
        <v>65</v>
      </c>
      <c r="AS179" s="177" t="s">
        <v>65</v>
      </c>
      <c r="AT179" s="177" t="s">
        <v>65</v>
      </c>
      <c r="AU179" s="177" t="s">
        <v>65</v>
      </c>
      <c r="AV179" s="159" t="s">
        <v>65</v>
      </c>
      <c r="AW179" s="160" t="s">
        <v>65</v>
      </c>
      <c r="AX179" s="177" t="s">
        <v>65</v>
      </c>
      <c r="AY179" s="177" t="s">
        <v>64</v>
      </c>
      <c r="AZ179" s="177" t="s">
        <v>65</v>
      </c>
      <c r="BA179" s="159" t="s">
        <v>65</v>
      </c>
      <c r="BB179" s="177" t="s">
        <v>65</v>
      </c>
      <c r="BC179" s="177" t="s">
        <v>65</v>
      </c>
      <c r="BD179" s="177" t="s">
        <v>65</v>
      </c>
      <c r="BE179" s="177" t="s">
        <v>65</v>
      </c>
      <c r="BF179" s="177" t="s">
        <v>65</v>
      </c>
    </row>
    <row r="180" spans="1:60" ht="15.6" thickTop="1" thickBot="1" x14ac:dyDescent="0.35">
      <c r="A180" s="373"/>
      <c r="B180" s="49" t="s">
        <v>731</v>
      </c>
      <c r="D180" s="177" t="s">
        <v>64</v>
      </c>
      <c r="E180" s="177" t="s">
        <v>64</v>
      </c>
      <c r="F180" s="177" t="s">
        <v>65</v>
      </c>
      <c r="G180" s="177" t="s">
        <v>64</v>
      </c>
      <c r="H180" s="159" t="s">
        <v>64</v>
      </c>
      <c r="I180" s="160" t="s">
        <v>65</v>
      </c>
      <c r="J180" s="177" t="s">
        <v>64</v>
      </c>
      <c r="K180" s="159" t="s">
        <v>64</v>
      </c>
      <c r="L180" s="160" t="s">
        <v>65</v>
      </c>
      <c r="M180" s="177" t="s">
        <v>65</v>
      </c>
      <c r="N180" s="159" t="s">
        <v>65</v>
      </c>
      <c r="O180" s="161" t="s">
        <v>65</v>
      </c>
      <c r="P180" s="161" t="s">
        <v>65</v>
      </c>
      <c r="Q180" s="159" t="s">
        <v>65</v>
      </c>
      <c r="R180" s="160" t="s">
        <v>65</v>
      </c>
      <c r="S180" s="159" t="s">
        <v>65</v>
      </c>
      <c r="T180" s="160" t="s">
        <v>65</v>
      </c>
      <c r="U180" s="177" t="s">
        <v>65</v>
      </c>
      <c r="V180" s="177" t="s">
        <v>65</v>
      </c>
      <c r="W180" s="177" t="s">
        <v>65</v>
      </c>
      <c r="X180" s="177" t="s">
        <v>65</v>
      </c>
      <c r="Y180" s="177" t="s">
        <v>65</v>
      </c>
      <c r="Z180" s="177" t="s">
        <v>65</v>
      </c>
      <c r="AA180" s="177" t="s">
        <v>65</v>
      </c>
      <c r="AB180" s="177" t="s">
        <v>65</v>
      </c>
      <c r="AC180" s="177" t="s">
        <v>65</v>
      </c>
      <c r="AD180" s="177" t="s">
        <v>65</v>
      </c>
      <c r="AE180" s="177" t="s">
        <v>65</v>
      </c>
      <c r="AF180" s="177" t="s">
        <v>65</v>
      </c>
      <c r="AG180" s="177" t="s">
        <v>65</v>
      </c>
      <c r="AH180" s="177" t="s">
        <v>65</v>
      </c>
      <c r="AI180" s="177" t="s">
        <v>65</v>
      </c>
      <c r="AJ180" s="177" t="s">
        <v>65</v>
      </c>
      <c r="AK180" s="177" t="s">
        <v>64</v>
      </c>
      <c r="AL180" s="177" t="s">
        <v>65</v>
      </c>
      <c r="AM180" s="177" t="s">
        <v>64</v>
      </c>
      <c r="AN180" s="177" t="s">
        <v>65</v>
      </c>
      <c r="AO180" s="177" t="s">
        <v>65</v>
      </c>
      <c r="AP180" s="177" t="s">
        <v>65</v>
      </c>
      <c r="AQ180" s="177" t="s">
        <v>65</v>
      </c>
      <c r="AR180" s="177" t="s">
        <v>65</v>
      </c>
      <c r="AS180" s="177" t="s">
        <v>65</v>
      </c>
      <c r="AT180" s="177" t="s">
        <v>65</v>
      </c>
      <c r="AU180" s="177" t="s">
        <v>65</v>
      </c>
      <c r="AV180" s="159" t="s">
        <v>65</v>
      </c>
      <c r="AW180" s="160" t="s">
        <v>65</v>
      </c>
      <c r="AX180" s="177" t="s">
        <v>65</v>
      </c>
      <c r="AY180" s="177" t="s">
        <v>64</v>
      </c>
      <c r="AZ180" s="177" t="s">
        <v>64</v>
      </c>
      <c r="BA180" s="159" t="s">
        <v>65</v>
      </c>
      <c r="BB180" s="177" t="s">
        <v>65</v>
      </c>
      <c r="BC180" s="177" t="s">
        <v>65</v>
      </c>
      <c r="BD180" s="177" t="s">
        <v>65</v>
      </c>
      <c r="BE180" s="177" t="s">
        <v>65</v>
      </c>
      <c r="BF180" s="177" t="s">
        <v>65</v>
      </c>
    </row>
    <row r="181" spans="1:60" ht="15.6" thickTop="1" thickBot="1" x14ac:dyDescent="0.35">
      <c r="A181" s="373"/>
      <c r="B181" s="49" t="s">
        <v>732</v>
      </c>
      <c r="D181" s="177" t="s">
        <v>65</v>
      </c>
      <c r="E181" s="177" t="s">
        <v>65</v>
      </c>
      <c r="F181" s="177" t="s">
        <v>65</v>
      </c>
      <c r="G181" s="177" t="s">
        <v>65</v>
      </c>
      <c r="H181" s="159" t="s">
        <v>65</v>
      </c>
      <c r="I181" s="160" t="s">
        <v>65</v>
      </c>
      <c r="J181" s="177" t="s">
        <v>65</v>
      </c>
      <c r="K181" s="159" t="s">
        <v>65</v>
      </c>
      <c r="L181" s="160" t="s">
        <v>65</v>
      </c>
      <c r="M181" s="177" t="s">
        <v>65</v>
      </c>
      <c r="N181" s="159" t="s">
        <v>65</v>
      </c>
      <c r="O181" s="161" t="s">
        <v>65</v>
      </c>
      <c r="P181" s="161" t="s">
        <v>65</v>
      </c>
      <c r="Q181" s="159" t="s">
        <v>65</v>
      </c>
      <c r="R181" s="160" t="s">
        <v>65</v>
      </c>
      <c r="S181" s="159" t="s">
        <v>65</v>
      </c>
      <c r="T181" s="160" t="s">
        <v>65</v>
      </c>
      <c r="U181" s="177" t="s">
        <v>65</v>
      </c>
      <c r="V181" s="177" t="s">
        <v>65</v>
      </c>
      <c r="W181" s="177" t="s">
        <v>65</v>
      </c>
      <c r="X181" s="177" t="s">
        <v>65</v>
      </c>
      <c r="Y181" s="177" t="s">
        <v>65</v>
      </c>
      <c r="Z181" s="177" t="s">
        <v>65</v>
      </c>
      <c r="AA181" s="177" t="s">
        <v>65</v>
      </c>
      <c r="AB181" s="177" t="s">
        <v>65</v>
      </c>
      <c r="AC181" s="177" t="s">
        <v>65</v>
      </c>
      <c r="AD181" s="177" t="s">
        <v>65</v>
      </c>
      <c r="AE181" s="177" t="s">
        <v>65</v>
      </c>
      <c r="AF181" s="177" t="s">
        <v>65</v>
      </c>
      <c r="AG181" s="177" t="s">
        <v>65</v>
      </c>
      <c r="AH181" s="177" t="s">
        <v>65</v>
      </c>
      <c r="AI181" s="177" t="s">
        <v>65</v>
      </c>
      <c r="AJ181" s="177" t="s">
        <v>65</v>
      </c>
      <c r="AK181" s="177" t="s">
        <v>65</v>
      </c>
      <c r="AL181" s="177" t="s">
        <v>65</v>
      </c>
      <c r="AM181" s="177" t="s">
        <v>65</v>
      </c>
      <c r="AN181" s="177" t="s">
        <v>65</v>
      </c>
      <c r="AO181" s="177" t="s">
        <v>65</v>
      </c>
      <c r="AP181" s="177" t="s">
        <v>65</v>
      </c>
      <c r="AQ181" s="177" t="s">
        <v>65</v>
      </c>
      <c r="AR181" s="177" t="s">
        <v>65</v>
      </c>
      <c r="AS181" s="177" t="s">
        <v>65</v>
      </c>
      <c r="AT181" s="177" t="s">
        <v>65</v>
      </c>
      <c r="AU181" s="177" t="s">
        <v>65</v>
      </c>
      <c r="AV181" s="159" t="s">
        <v>65</v>
      </c>
      <c r="AW181" s="160" t="s">
        <v>65</v>
      </c>
      <c r="AX181" s="177" t="s">
        <v>65</v>
      </c>
      <c r="AY181" s="177" t="s">
        <v>65</v>
      </c>
      <c r="AZ181" s="177" t="s">
        <v>65</v>
      </c>
      <c r="BA181" s="159" t="s">
        <v>65</v>
      </c>
      <c r="BB181" s="177" t="s">
        <v>65</v>
      </c>
      <c r="BC181" s="177" t="s">
        <v>65</v>
      </c>
      <c r="BD181" s="177" t="s">
        <v>65</v>
      </c>
      <c r="BE181" s="177" t="s">
        <v>65</v>
      </c>
      <c r="BF181" s="177" t="s">
        <v>65</v>
      </c>
    </row>
    <row r="182" spans="1:60" ht="15.6" thickTop="1" thickBot="1" x14ac:dyDescent="0.35">
      <c r="A182" s="373"/>
      <c r="B182" s="49" t="s">
        <v>723</v>
      </c>
      <c r="D182" s="177" t="s">
        <v>65</v>
      </c>
      <c r="E182" s="177" t="s">
        <v>64</v>
      </c>
      <c r="F182" s="177" t="s">
        <v>65</v>
      </c>
      <c r="G182" s="177" t="s">
        <v>65</v>
      </c>
      <c r="H182" s="159" t="s">
        <v>65</v>
      </c>
      <c r="I182" s="160" t="s">
        <v>65</v>
      </c>
      <c r="J182" s="177" t="s">
        <v>65</v>
      </c>
      <c r="K182" s="159" t="s">
        <v>65</v>
      </c>
      <c r="L182" s="160" t="s">
        <v>65</v>
      </c>
      <c r="M182" s="177" t="s">
        <v>65</v>
      </c>
      <c r="N182" s="159" t="s">
        <v>65</v>
      </c>
      <c r="O182" s="161" t="s">
        <v>65</v>
      </c>
      <c r="P182" s="161" t="s">
        <v>65</v>
      </c>
      <c r="Q182" s="159" t="s">
        <v>65</v>
      </c>
      <c r="R182" s="160" t="s">
        <v>65</v>
      </c>
      <c r="S182" s="159" t="s">
        <v>65</v>
      </c>
      <c r="T182" s="160" t="s">
        <v>65</v>
      </c>
      <c r="U182" s="177" t="s">
        <v>65</v>
      </c>
      <c r="V182" s="177" t="s">
        <v>65</v>
      </c>
      <c r="W182" s="177" t="s">
        <v>65</v>
      </c>
      <c r="X182" s="177" t="s">
        <v>65</v>
      </c>
      <c r="Y182" s="177" t="s">
        <v>65</v>
      </c>
      <c r="Z182" s="177" t="s">
        <v>65</v>
      </c>
      <c r="AA182" s="177" t="s">
        <v>65</v>
      </c>
      <c r="AB182" s="177" t="s">
        <v>65</v>
      </c>
      <c r="AC182" s="177" t="s">
        <v>65</v>
      </c>
      <c r="AD182" s="177" t="s">
        <v>65</v>
      </c>
      <c r="AE182" s="177" t="s">
        <v>65</v>
      </c>
      <c r="AF182" s="177" t="s">
        <v>65</v>
      </c>
      <c r="AG182" s="177" t="s">
        <v>65</v>
      </c>
      <c r="AH182" s="177" t="s">
        <v>65</v>
      </c>
      <c r="AI182" s="177" t="s">
        <v>65</v>
      </c>
      <c r="AJ182" s="177" t="s">
        <v>65</v>
      </c>
      <c r="AK182" s="177" t="s">
        <v>64</v>
      </c>
      <c r="AL182" s="177" t="s">
        <v>65</v>
      </c>
      <c r="AM182" s="177" t="s">
        <v>64</v>
      </c>
      <c r="AN182" s="177" t="s">
        <v>65</v>
      </c>
      <c r="AO182" s="177" t="s">
        <v>65</v>
      </c>
      <c r="AP182" s="206" t="s">
        <v>670</v>
      </c>
      <c r="AQ182" s="177" t="s">
        <v>65</v>
      </c>
      <c r="AR182" s="177" t="s">
        <v>65</v>
      </c>
      <c r="AS182" s="177" t="s">
        <v>65</v>
      </c>
      <c r="AT182" s="177" t="s">
        <v>65</v>
      </c>
      <c r="AU182" s="177" t="s">
        <v>65</v>
      </c>
      <c r="AV182" s="159" t="s">
        <v>65</v>
      </c>
      <c r="AW182" s="160" t="s">
        <v>65</v>
      </c>
      <c r="AX182" s="177" t="s">
        <v>65</v>
      </c>
      <c r="AY182" s="177" t="s">
        <v>65</v>
      </c>
      <c r="AZ182" s="177" t="s">
        <v>65</v>
      </c>
      <c r="BA182" s="159" t="s">
        <v>65</v>
      </c>
      <c r="BB182" s="177" t="s">
        <v>65</v>
      </c>
      <c r="BC182" s="177" t="s">
        <v>65</v>
      </c>
      <c r="BD182" s="177" t="s">
        <v>65</v>
      </c>
      <c r="BE182" s="177" t="s">
        <v>65</v>
      </c>
      <c r="BF182" s="177" t="s">
        <v>65</v>
      </c>
    </row>
    <row r="183" spans="1:60" ht="15.6" thickTop="1" thickBot="1" x14ac:dyDescent="0.35">
      <c r="A183" s="373"/>
      <c r="B183" s="49" t="s">
        <v>724</v>
      </c>
      <c r="D183" s="177" t="s">
        <v>65</v>
      </c>
      <c r="E183" s="177" t="s">
        <v>64</v>
      </c>
      <c r="F183" s="177" t="s">
        <v>65</v>
      </c>
      <c r="G183" s="177" t="s">
        <v>65</v>
      </c>
      <c r="H183" s="159" t="s">
        <v>65</v>
      </c>
      <c r="I183" s="160" t="s">
        <v>65</v>
      </c>
      <c r="J183" s="177" t="s">
        <v>65</v>
      </c>
      <c r="K183" s="159" t="s">
        <v>65</v>
      </c>
      <c r="L183" s="160" t="s">
        <v>65</v>
      </c>
      <c r="M183" s="177" t="s">
        <v>65</v>
      </c>
      <c r="N183" s="159" t="s">
        <v>65</v>
      </c>
      <c r="O183" s="161" t="s">
        <v>65</v>
      </c>
      <c r="P183" s="161" t="s">
        <v>65</v>
      </c>
      <c r="Q183" s="159" t="s">
        <v>65</v>
      </c>
      <c r="R183" s="160" t="s">
        <v>65</v>
      </c>
      <c r="S183" s="159" t="s">
        <v>65</v>
      </c>
      <c r="T183" s="160" t="s">
        <v>65</v>
      </c>
      <c r="U183" s="177" t="s">
        <v>65</v>
      </c>
      <c r="V183" s="177" t="s">
        <v>65</v>
      </c>
      <c r="W183" s="177" t="s">
        <v>65</v>
      </c>
      <c r="X183" s="177" t="s">
        <v>65</v>
      </c>
      <c r="Y183" s="177" t="s">
        <v>65</v>
      </c>
      <c r="Z183" s="177" t="s">
        <v>65</v>
      </c>
      <c r="AA183" s="177" t="s">
        <v>65</v>
      </c>
      <c r="AB183" s="177" t="s">
        <v>65</v>
      </c>
      <c r="AC183" s="177" t="s">
        <v>65</v>
      </c>
      <c r="AD183" s="177" t="s">
        <v>65</v>
      </c>
      <c r="AE183" s="177" t="s">
        <v>65</v>
      </c>
      <c r="AF183" s="177" t="s">
        <v>65</v>
      </c>
      <c r="AG183" s="177" t="s">
        <v>65</v>
      </c>
      <c r="AH183" s="177" t="s">
        <v>65</v>
      </c>
      <c r="AI183" s="177" t="s">
        <v>65</v>
      </c>
      <c r="AJ183" s="177" t="s">
        <v>65</v>
      </c>
      <c r="AK183" s="177" t="s">
        <v>64</v>
      </c>
      <c r="AL183" s="177" t="s">
        <v>65</v>
      </c>
      <c r="AM183" s="177" t="s">
        <v>64</v>
      </c>
      <c r="AN183" s="177" t="s">
        <v>65</v>
      </c>
      <c r="AO183" s="177" t="s">
        <v>65</v>
      </c>
      <c r="AP183" s="177" t="s">
        <v>65</v>
      </c>
      <c r="AQ183" s="177" t="s">
        <v>65</v>
      </c>
      <c r="AR183" s="177" t="s">
        <v>65</v>
      </c>
      <c r="AS183" s="177" t="s">
        <v>65</v>
      </c>
      <c r="AT183" s="177" t="s">
        <v>65</v>
      </c>
      <c r="AU183" s="177" t="s">
        <v>65</v>
      </c>
      <c r="AV183" s="159" t="s">
        <v>65</v>
      </c>
      <c r="AW183" s="160" t="s">
        <v>65</v>
      </c>
      <c r="AX183" s="177" t="s">
        <v>65</v>
      </c>
      <c r="AY183" s="177" t="s">
        <v>65</v>
      </c>
      <c r="AZ183" s="177" t="s">
        <v>65</v>
      </c>
      <c r="BA183" s="159" t="s">
        <v>65</v>
      </c>
      <c r="BB183" s="177" t="s">
        <v>65</v>
      </c>
      <c r="BC183" s="177" t="s">
        <v>65</v>
      </c>
      <c r="BD183" s="177" t="s">
        <v>65</v>
      </c>
      <c r="BE183" s="177" t="s">
        <v>65</v>
      </c>
      <c r="BF183" s="177" t="s">
        <v>65</v>
      </c>
    </row>
    <row r="184" spans="1:60" ht="15.6" thickTop="1" thickBot="1" x14ac:dyDescent="0.35">
      <c r="A184" s="373"/>
      <c r="B184" s="49" t="s">
        <v>16</v>
      </c>
      <c r="D184" s="177" t="s">
        <v>64</v>
      </c>
      <c r="E184" s="177" t="s">
        <v>64</v>
      </c>
      <c r="F184" s="177" t="s">
        <v>64</v>
      </c>
      <c r="G184" s="177" t="s">
        <v>64</v>
      </c>
      <c r="H184" s="159" t="s">
        <v>64</v>
      </c>
      <c r="I184" s="160" t="s">
        <v>65</v>
      </c>
      <c r="J184" s="177" t="s">
        <v>64</v>
      </c>
      <c r="K184" s="159" t="s">
        <v>64</v>
      </c>
      <c r="L184" s="160" t="s">
        <v>65</v>
      </c>
      <c r="M184" s="177" t="s">
        <v>65</v>
      </c>
      <c r="N184" s="159" t="s">
        <v>64</v>
      </c>
      <c r="O184" s="161" t="s">
        <v>64</v>
      </c>
      <c r="P184" s="161" t="s">
        <v>64</v>
      </c>
      <c r="Q184" s="159" t="s">
        <v>65</v>
      </c>
      <c r="R184" s="160" t="s">
        <v>65</v>
      </c>
      <c r="S184" s="159" t="s">
        <v>64</v>
      </c>
      <c r="T184" s="160" t="s">
        <v>65</v>
      </c>
      <c r="U184" s="177" t="s">
        <v>65</v>
      </c>
      <c r="V184" s="177" t="s">
        <v>65</v>
      </c>
      <c r="W184" s="177" t="s">
        <v>65</v>
      </c>
      <c r="X184" s="177" t="s">
        <v>65</v>
      </c>
      <c r="Y184" s="177" t="s">
        <v>65</v>
      </c>
      <c r="Z184" s="177" t="s">
        <v>65</v>
      </c>
      <c r="AA184" s="177" t="s">
        <v>65</v>
      </c>
      <c r="AB184" s="177" t="s">
        <v>65</v>
      </c>
      <c r="AC184" s="177" t="s">
        <v>64</v>
      </c>
      <c r="AD184" s="177" t="s">
        <v>65</v>
      </c>
      <c r="AE184" s="177" t="s">
        <v>65</v>
      </c>
      <c r="AF184" s="177" t="s">
        <v>64</v>
      </c>
      <c r="AG184" s="177" t="s">
        <v>64</v>
      </c>
      <c r="AH184" s="177" t="s">
        <v>64</v>
      </c>
      <c r="AI184" s="177" t="s">
        <v>65</v>
      </c>
      <c r="AJ184" s="177" t="s">
        <v>65</v>
      </c>
      <c r="AK184" s="177" t="s">
        <v>64</v>
      </c>
      <c r="AL184" s="177" t="s">
        <v>64</v>
      </c>
      <c r="AM184" s="177" t="s">
        <v>64</v>
      </c>
      <c r="AN184" s="177" t="s">
        <v>64</v>
      </c>
      <c r="AO184" s="177" t="s">
        <v>65</v>
      </c>
      <c r="AP184" s="177" t="s">
        <v>66</v>
      </c>
      <c r="AQ184" s="177" t="s">
        <v>65</v>
      </c>
      <c r="AR184" s="177" t="s">
        <v>65</v>
      </c>
      <c r="AS184" s="177" t="s">
        <v>65</v>
      </c>
      <c r="AT184" s="177" t="s">
        <v>65</v>
      </c>
      <c r="AU184" s="177" t="s">
        <v>65</v>
      </c>
      <c r="AV184" s="159" t="s">
        <v>65</v>
      </c>
      <c r="AW184" s="160" t="s">
        <v>65</v>
      </c>
      <c r="AX184" s="177" t="s">
        <v>65</v>
      </c>
      <c r="AY184" s="177" t="s">
        <v>65</v>
      </c>
      <c r="AZ184" s="177" t="s">
        <v>64</v>
      </c>
      <c r="BA184" s="159" t="s">
        <v>65</v>
      </c>
      <c r="BB184" s="177" t="s">
        <v>65</v>
      </c>
      <c r="BC184" s="177" t="s">
        <v>65</v>
      </c>
      <c r="BD184" s="177" t="s">
        <v>64</v>
      </c>
      <c r="BE184" s="177" t="s">
        <v>65</v>
      </c>
      <c r="BF184" s="177" t="s">
        <v>65</v>
      </c>
    </row>
    <row r="185" spans="1:60" ht="15" thickTop="1" x14ac:dyDescent="0.3">
      <c r="A185" s="373"/>
      <c r="B185" s="25" t="s">
        <v>667</v>
      </c>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H185" s="177"/>
    </row>
    <row r="186" spans="1:60" ht="15" thickBot="1" x14ac:dyDescent="0.35">
      <c r="A186" s="373"/>
      <c r="B186" s="58" t="s">
        <v>734</v>
      </c>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67"/>
      <c r="AY186" s="167"/>
      <c r="AZ186" s="167"/>
      <c r="BA186" s="167"/>
      <c r="BB186" s="167"/>
      <c r="BC186" s="167"/>
      <c r="BD186" s="167"/>
      <c r="BE186" s="167"/>
      <c r="BF186" s="167"/>
    </row>
    <row r="187" spans="1:60" ht="15.6" thickTop="1" thickBot="1" x14ac:dyDescent="0.35">
      <c r="A187" s="373"/>
      <c r="B187" s="49" t="s">
        <v>735</v>
      </c>
      <c r="D187" s="177" t="s">
        <v>64</v>
      </c>
      <c r="E187" s="177" t="s">
        <v>64</v>
      </c>
      <c r="F187" s="177" t="s">
        <v>64</v>
      </c>
      <c r="G187" s="177" t="s">
        <v>64</v>
      </c>
      <c r="H187" s="159" t="s">
        <v>64</v>
      </c>
      <c r="I187" s="160" t="s">
        <v>65</v>
      </c>
      <c r="J187" s="177" t="s">
        <v>64</v>
      </c>
      <c r="K187" s="159" t="s">
        <v>64</v>
      </c>
      <c r="L187" s="160" t="s">
        <v>65</v>
      </c>
      <c r="M187" s="177" t="s">
        <v>65</v>
      </c>
      <c r="N187" s="159" t="s">
        <v>64</v>
      </c>
      <c r="O187" s="161" t="s">
        <v>64</v>
      </c>
      <c r="P187" s="161" t="s">
        <v>64</v>
      </c>
      <c r="Q187" s="159" t="s">
        <v>64</v>
      </c>
      <c r="R187" s="160" t="s">
        <v>65</v>
      </c>
      <c r="S187" s="159" t="s">
        <v>64</v>
      </c>
      <c r="T187" s="160" t="s">
        <v>65</v>
      </c>
      <c r="U187" s="177" t="s">
        <v>64</v>
      </c>
      <c r="V187" s="177" t="s">
        <v>64</v>
      </c>
      <c r="W187" s="177" t="s">
        <v>64</v>
      </c>
      <c r="X187" s="177" t="s">
        <v>65</v>
      </c>
      <c r="Y187" s="177" t="s">
        <v>65</v>
      </c>
      <c r="Z187" s="177" t="s">
        <v>64</v>
      </c>
      <c r="AA187" s="177" t="s">
        <v>64</v>
      </c>
      <c r="AB187" s="177" t="s">
        <v>64</v>
      </c>
      <c r="AC187" s="177" t="s">
        <v>64</v>
      </c>
      <c r="AD187" s="177" t="s">
        <v>64</v>
      </c>
      <c r="AE187" s="177" t="s">
        <v>64</v>
      </c>
      <c r="AF187" s="177" t="s">
        <v>64</v>
      </c>
      <c r="AG187" s="177" t="s">
        <v>64</v>
      </c>
      <c r="AH187" s="177" t="s">
        <v>64</v>
      </c>
      <c r="AI187" s="177" t="s">
        <v>65</v>
      </c>
      <c r="AJ187" s="177" t="s">
        <v>65</v>
      </c>
      <c r="AK187" s="177" t="s">
        <v>64</v>
      </c>
      <c r="AL187" s="177" t="s">
        <v>64</v>
      </c>
      <c r="AM187" s="177" t="s">
        <v>64</v>
      </c>
      <c r="AN187" s="177" t="s">
        <v>64</v>
      </c>
      <c r="AO187" s="177" t="s">
        <v>65</v>
      </c>
      <c r="AP187" s="177" t="s">
        <v>66</v>
      </c>
      <c r="AQ187" s="177" t="s">
        <v>65</v>
      </c>
      <c r="AR187" s="177" t="s">
        <v>57</v>
      </c>
      <c r="AS187" s="177" t="s">
        <v>64</v>
      </c>
      <c r="AT187" s="177" t="s">
        <v>64</v>
      </c>
      <c r="AU187" s="177" t="s">
        <v>64</v>
      </c>
      <c r="AV187" s="159" t="s">
        <v>65</v>
      </c>
      <c r="AW187" s="160" t="s">
        <v>65</v>
      </c>
      <c r="AX187" s="177" t="s">
        <v>65</v>
      </c>
      <c r="AY187" s="177" t="s">
        <v>64</v>
      </c>
      <c r="AZ187" s="177" t="s">
        <v>64</v>
      </c>
      <c r="BA187" s="159" t="s">
        <v>65</v>
      </c>
      <c r="BB187" s="177" t="s">
        <v>64</v>
      </c>
      <c r="BC187" s="177" t="s">
        <v>65</v>
      </c>
      <c r="BD187" s="177" t="s">
        <v>64</v>
      </c>
      <c r="BE187" s="177" t="s">
        <v>65</v>
      </c>
      <c r="BF187" s="177" t="s">
        <v>64</v>
      </c>
    </row>
    <row r="188" spans="1:60" ht="15.6" thickTop="1" thickBot="1" x14ac:dyDescent="0.35">
      <c r="A188" s="373"/>
      <c r="B188" s="109" t="s">
        <v>949</v>
      </c>
      <c r="D188" s="177" t="s">
        <v>64</v>
      </c>
      <c r="E188" s="177" t="s">
        <v>64</v>
      </c>
      <c r="F188" s="177" t="s">
        <v>65</v>
      </c>
      <c r="G188" s="177" t="s">
        <v>64</v>
      </c>
      <c r="H188" s="159" t="s">
        <v>64</v>
      </c>
      <c r="I188" s="160" t="s">
        <v>65</v>
      </c>
      <c r="J188" s="177" t="s">
        <v>65</v>
      </c>
      <c r="K188" s="159" t="s">
        <v>64</v>
      </c>
      <c r="L188" s="160" t="s">
        <v>65</v>
      </c>
      <c r="M188" s="177" t="s">
        <v>65</v>
      </c>
      <c r="N188" s="159" t="s">
        <v>65</v>
      </c>
      <c r="O188" s="161" t="s">
        <v>65</v>
      </c>
      <c r="P188" s="161" t="s">
        <v>65</v>
      </c>
      <c r="Q188" s="159" t="s">
        <v>65</v>
      </c>
      <c r="R188" s="160" t="s">
        <v>65</v>
      </c>
      <c r="S188" s="159" t="s">
        <v>65</v>
      </c>
      <c r="T188" s="160" t="s">
        <v>65</v>
      </c>
      <c r="U188" s="177" t="s">
        <v>64</v>
      </c>
      <c r="V188" s="177" t="s">
        <v>65</v>
      </c>
      <c r="W188" s="177" t="s">
        <v>64</v>
      </c>
      <c r="X188" s="177" t="s">
        <v>65</v>
      </c>
      <c r="Y188" s="177" t="s">
        <v>65</v>
      </c>
      <c r="Z188" s="177" t="s">
        <v>65</v>
      </c>
      <c r="AA188" s="177" t="s">
        <v>65</v>
      </c>
      <c r="AB188" s="177" t="s">
        <v>65</v>
      </c>
      <c r="AC188" s="177" t="s">
        <v>65</v>
      </c>
      <c r="AD188" s="177" t="s">
        <v>65</v>
      </c>
      <c r="AE188" s="177" t="s">
        <v>65</v>
      </c>
      <c r="AF188" s="177" t="s">
        <v>65</v>
      </c>
      <c r="AG188" s="177" t="s">
        <v>65</v>
      </c>
      <c r="AH188" s="177" t="s">
        <v>65</v>
      </c>
      <c r="AI188" s="177" t="s">
        <v>65</v>
      </c>
      <c r="AJ188" s="177" t="s">
        <v>65</v>
      </c>
      <c r="AK188" s="177" t="s">
        <v>64</v>
      </c>
      <c r="AL188" s="177" t="s">
        <v>65</v>
      </c>
      <c r="AM188" s="177" t="s">
        <v>64</v>
      </c>
      <c r="AN188" s="177" t="s">
        <v>65</v>
      </c>
      <c r="AO188" s="177" t="s">
        <v>65</v>
      </c>
      <c r="AP188" s="177" t="s">
        <v>65</v>
      </c>
      <c r="AQ188" s="177" t="s">
        <v>65</v>
      </c>
      <c r="AR188" s="177" t="s">
        <v>65</v>
      </c>
      <c r="AS188" s="177" t="s">
        <v>65</v>
      </c>
      <c r="AT188" s="177" t="s">
        <v>65</v>
      </c>
      <c r="AU188" s="177" t="s">
        <v>65</v>
      </c>
      <c r="AV188" s="159" t="s">
        <v>65</v>
      </c>
      <c r="AW188" s="160" t="s">
        <v>65</v>
      </c>
      <c r="AX188" s="177" t="s">
        <v>65</v>
      </c>
      <c r="AY188" s="177" t="s">
        <v>65</v>
      </c>
      <c r="AZ188" s="177" t="s">
        <v>64</v>
      </c>
      <c r="BA188" s="159" t="s">
        <v>65</v>
      </c>
      <c r="BB188" s="177" t="s">
        <v>65</v>
      </c>
      <c r="BC188" s="177" t="s">
        <v>65</v>
      </c>
      <c r="BD188" s="177" t="s">
        <v>65</v>
      </c>
      <c r="BE188" s="177" t="s">
        <v>65</v>
      </c>
      <c r="BF188" s="177" t="s">
        <v>65</v>
      </c>
    </row>
    <row r="189" spans="1:60" ht="15.6" thickTop="1" thickBot="1" x14ac:dyDescent="0.35">
      <c r="A189" s="373"/>
      <c r="B189" s="49" t="s">
        <v>729</v>
      </c>
      <c r="D189" s="177" t="s">
        <v>64</v>
      </c>
      <c r="E189" s="177" t="s">
        <v>64</v>
      </c>
      <c r="F189" s="177" t="s">
        <v>65</v>
      </c>
      <c r="G189" s="177" t="s">
        <v>64</v>
      </c>
      <c r="H189" s="159" t="s">
        <v>64</v>
      </c>
      <c r="I189" s="160" t="s">
        <v>65</v>
      </c>
      <c r="J189" s="177" t="s">
        <v>64</v>
      </c>
      <c r="K189" s="159" t="s">
        <v>64</v>
      </c>
      <c r="L189" s="160" t="s">
        <v>65</v>
      </c>
      <c r="M189" s="177" t="s">
        <v>65</v>
      </c>
      <c r="N189" s="159" t="s">
        <v>65</v>
      </c>
      <c r="O189" s="161" t="s">
        <v>65</v>
      </c>
      <c r="P189" s="161" t="s">
        <v>65</v>
      </c>
      <c r="Q189" s="159" t="s">
        <v>65</v>
      </c>
      <c r="R189" s="160" t="s">
        <v>65</v>
      </c>
      <c r="S189" s="159" t="s">
        <v>64</v>
      </c>
      <c r="T189" s="160" t="s">
        <v>65</v>
      </c>
      <c r="U189" s="177" t="s">
        <v>65</v>
      </c>
      <c r="V189" s="177" t="s">
        <v>65</v>
      </c>
      <c r="W189" s="177" t="s">
        <v>65</v>
      </c>
      <c r="X189" s="177" t="s">
        <v>65</v>
      </c>
      <c r="Y189" s="177" t="s">
        <v>65</v>
      </c>
      <c r="Z189" s="177" t="s">
        <v>65</v>
      </c>
      <c r="AA189" s="177" t="s">
        <v>65</v>
      </c>
      <c r="AB189" s="177" t="s">
        <v>65</v>
      </c>
      <c r="AC189" s="177" t="s">
        <v>65</v>
      </c>
      <c r="AD189" s="177" t="s">
        <v>65</v>
      </c>
      <c r="AE189" s="177" t="s">
        <v>65</v>
      </c>
      <c r="AF189" s="177" t="s">
        <v>65</v>
      </c>
      <c r="AG189" s="177" t="s">
        <v>65</v>
      </c>
      <c r="AH189" s="177" t="s">
        <v>65</v>
      </c>
      <c r="AI189" s="177" t="s">
        <v>65</v>
      </c>
      <c r="AJ189" s="177" t="s">
        <v>65</v>
      </c>
      <c r="AK189" s="177" t="s">
        <v>65</v>
      </c>
      <c r="AL189" s="177" t="s">
        <v>65</v>
      </c>
      <c r="AM189" s="177" t="s">
        <v>65</v>
      </c>
      <c r="AN189" s="177" t="s">
        <v>65</v>
      </c>
      <c r="AO189" s="177" t="s">
        <v>65</v>
      </c>
      <c r="AP189" s="177" t="s">
        <v>65</v>
      </c>
      <c r="AQ189" s="177" t="s">
        <v>65</v>
      </c>
      <c r="AR189" s="177" t="s">
        <v>65</v>
      </c>
      <c r="AS189" s="177" t="s">
        <v>65</v>
      </c>
      <c r="AT189" s="177" t="s">
        <v>65</v>
      </c>
      <c r="AU189" s="177" t="s">
        <v>64</v>
      </c>
      <c r="AV189" s="159" t="s">
        <v>65</v>
      </c>
      <c r="AW189" s="160" t="s">
        <v>65</v>
      </c>
      <c r="AX189" s="177" t="s">
        <v>65</v>
      </c>
      <c r="AY189" s="177" t="s">
        <v>64</v>
      </c>
      <c r="AZ189" s="177" t="s">
        <v>64</v>
      </c>
      <c r="BA189" s="159" t="s">
        <v>65</v>
      </c>
      <c r="BB189" s="177" t="s">
        <v>65</v>
      </c>
      <c r="BC189" s="177" t="s">
        <v>65</v>
      </c>
      <c r="BD189" s="177" t="s">
        <v>65</v>
      </c>
      <c r="BE189" s="177" t="s">
        <v>65</v>
      </c>
      <c r="BF189" s="177" t="s">
        <v>65</v>
      </c>
    </row>
    <row r="190" spans="1:60" ht="15.6" thickTop="1" thickBot="1" x14ac:dyDescent="0.35">
      <c r="A190" s="373"/>
      <c r="B190" s="49" t="s">
        <v>730</v>
      </c>
      <c r="D190" s="177" t="s">
        <v>64</v>
      </c>
      <c r="E190" s="177" t="s">
        <v>64</v>
      </c>
      <c r="F190" s="177" t="s">
        <v>65</v>
      </c>
      <c r="G190" s="177" t="s">
        <v>65</v>
      </c>
      <c r="H190" s="159" t="s">
        <v>64</v>
      </c>
      <c r="I190" s="160" t="s">
        <v>65</v>
      </c>
      <c r="J190" s="177" t="s">
        <v>64</v>
      </c>
      <c r="K190" s="159" t="s">
        <v>64</v>
      </c>
      <c r="L190" s="160" t="s">
        <v>65</v>
      </c>
      <c r="M190" s="177" t="s">
        <v>65</v>
      </c>
      <c r="N190" s="159" t="s">
        <v>65</v>
      </c>
      <c r="O190" s="161" t="s">
        <v>65</v>
      </c>
      <c r="P190" s="161" t="s">
        <v>65</v>
      </c>
      <c r="Q190" s="159" t="s">
        <v>65</v>
      </c>
      <c r="R190" s="160" t="s">
        <v>65</v>
      </c>
      <c r="S190" s="159" t="s">
        <v>64</v>
      </c>
      <c r="T190" s="160" t="s">
        <v>65</v>
      </c>
      <c r="U190" s="177" t="s">
        <v>65</v>
      </c>
      <c r="V190" s="177" t="s">
        <v>65</v>
      </c>
      <c r="W190" s="177" t="s">
        <v>65</v>
      </c>
      <c r="X190" s="177" t="s">
        <v>65</v>
      </c>
      <c r="Y190" s="177" t="s">
        <v>65</v>
      </c>
      <c r="Z190" s="177" t="s">
        <v>65</v>
      </c>
      <c r="AA190" s="177" t="s">
        <v>65</v>
      </c>
      <c r="AB190" s="177" t="s">
        <v>65</v>
      </c>
      <c r="AC190" s="177" t="s">
        <v>65</v>
      </c>
      <c r="AD190" s="177" t="s">
        <v>65</v>
      </c>
      <c r="AE190" s="177" t="s">
        <v>65</v>
      </c>
      <c r="AF190" s="177" t="s">
        <v>65</v>
      </c>
      <c r="AG190" s="177" t="s">
        <v>65</v>
      </c>
      <c r="AH190" s="177" t="s">
        <v>65</v>
      </c>
      <c r="AI190" s="177" t="s">
        <v>65</v>
      </c>
      <c r="AJ190" s="177" t="s">
        <v>65</v>
      </c>
      <c r="AK190" s="177" t="s">
        <v>65</v>
      </c>
      <c r="AL190" s="177" t="s">
        <v>65</v>
      </c>
      <c r="AM190" s="177" t="s">
        <v>64</v>
      </c>
      <c r="AN190" s="177" t="s">
        <v>65</v>
      </c>
      <c r="AO190" s="177" t="s">
        <v>65</v>
      </c>
      <c r="AP190" s="177" t="s">
        <v>65</v>
      </c>
      <c r="AQ190" s="177" t="s">
        <v>65</v>
      </c>
      <c r="AR190" s="177" t="s">
        <v>65</v>
      </c>
      <c r="AS190" s="177" t="s">
        <v>65</v>
      </c>
      <c r="AT190" s="177" t="s">
        <v>65</v>
      </c>
      <c r="AU190" s="177" t="s">
        <v>65</v>
      </c>
      <c r="AV190" s="159" t="s">
        <v>65</v>
      </c>
      <c r="AW190" s="160" t="s">
        <v>65</v>
      </c>
      <c r="AX190" s="177" t="s">
        <v>65</v>
      </c>
      <c r="AY190" s="177" t="s">
        <v>64</v>
      </c>
      <c r="AZ190" s="177" t="s">
        <v>65</v>
      </c>
      <c r="BA190" s="159" t="s">
        <v>65</v>
      </c>
      <c r="BB190" s="177" t="s">
        <v>65</v>
      </c>
      <c r="BC190" s="177" t="s">
        <v>65</v>
      </c>
      <c r="BD190" s="177" t="s">
        <v>65</v>
      </c>
      <c r="BE190" s="177" t="s">
        <v>65</v>
      </c>
      <c r="BF190" s="177" t="s">
        <v>65</v>
      </c>
    </row>
    <row r="191" spans="1:60" ht="15.6" thickTop="1" thickBot="1" x14ac:dyDescent="0.35">
      <c r="A191" s="373"/>
      <c r="B191" s="49" t="s">
        <v>731</v>
      </c>
      <c r="D191" s="177" t="s">
        <v>64</v>
      </c>
      <c r="E191" s="177" t="s">
        <v>64</v>
      </c>
      <c r="F191" s="177" t="s">
        <v>65</v>
      </c>
      <c r="G191" s="177" t="s">
        <v>64</v>
      </c>
      <c r="H191" s="159" t="s">
        <v>64</v>
      </c>
      <c r="I191" s="160" t="s">
        <v>65</v>
      </c>
      <c r="J191" s="177" t="s">
        <v>64</v>
      </c>
      <c r="K191" s="159" t="s">
        <v>64</v>
      </c>
      <c r="L191" s="160" t="s">
        <v>65</v>
      </c>
      <c r="M191" s="177" t="s">
        <v>65</v>
      </c>
      <c r="N191" s="159" t="s">
        <v>65</v>
      </c>
      <c r="O191" s="161" t="s">
        <v>65</v>
      </c>
      <c r="P191" s="161" t="s">
        <v>65</v>
      </c>
      <c r="Q191" s="159" t="s">
        <v>65</v>
      </c>
      <c r="R191" s="160" t="s">
        <v>65</v>
      </c>
      <c r="S191" s="159" t="s">
        <v>64</v>
      </c>
      <c r="T191" s="160" t="s">
        <v>65</v>
      </c>
      <c r="U191" s="177" t="s">
        <v>64</v>
      </c>
      <c r="V191" s="177" t="s">
        <v>65</v>
      </c>
      <c r="W191" s="177" t="s">
        <v>65</v>
      </c>
      <c r="X191" s="177" t="s">
        <v>65</v>
      </c>
      <c r="Y191" s="177" t="s">
        <v>65</v>
      </c>
      <c r="Z191" s="177" t="s">
        <v>65</v>
      </c>
      <c r="AA191" s="177" t="s">
        <v>65</v>
      </c>
      <c r="AB191" s="177" t="s">
        <v>64</v>
      </c>
      <c r="AC191" s="177" t="s">
        <v>65</v>
      </c>
      <c r="AD191" s="177" t="s">
        <v>64</v>
      </c>
      <c r="AE191" s="177" t="s">
        <v>65</v>
      </c>
      <c r="AF191" s="177" t="s">
        <v>65</v>
      </c>
      <c r="AG191" s="177" t="s">
        <v>65</v>
      </c>
      <c r="AH191" s="177" t="s">
        <v>65</v>
      </c>
      <c r="AI191" s="177" t="s">
        <v>65</v>
      </c>
      <c r="AJ191" s="177" t="s">
        <v>65</v>
      </c>
      <c r="AK191" s="177" t="s">
        <v>64</v>
      </c>
      <c r="AL191" s="177" t="s">
        <v>65</v>
      </c>
      <c r="AM191" s="177" t="s">
        <v>64</v>
      </c>
      <c r="AN191" s="177" t="s">
        <v>65</v>
      </c>
      <c r="AO191" s="177" t="s">
        <v>65</v>
      </c>
      <c r="AP191" s="177" t="s">
        <v>65</v>
      </c>
      <c r="AQ191" s="177" t="s">
        <v>65</v>
      </c>
      <c r="AR191" s="177" t="s">
        <v>65</v>
      </c>
      <c r="AS191" s="177" t="s">
        <v>65</v>
      </c>
      <c r="AT191" s="177" t="s">
        <v>65</v>
      </c>
      <c r="AU191" s="177" t="s">
        <v>65</v>
      </c>
      <c r="AV191" s="159" t="s">
        <v>65</v>
      </c>
      <c r="AW191" s="160" t="s">
        <v>65</v>
      </c>
      <c r="AX191" s="177" t="s">
        <v>65</v>
      </c>
      <c r="AY191" s="177" t="s">
        <v>64</v>
      </c>
      <c r="AZ191" s="177" t="s">
        <v>64</v>
      </c>
      <c r="BA191" s="159" t="s">
        <v>65</v>
      </c>
      <c r="BB191" s="177" t="s">
        <v>64</v>
      </c>
      <c r="BC191" s="177" t="s">
        <v>65</v>
      </c>
      <c r="BD191" s="177" t="s">
        <v>65</v>
      </c>
      <c r="BE191" s="177" t="s">
        <v>65</v>
      </c>
      <c r="BF191" s="177" t="s">
        <v>65</v>
      </c>
    </row>
    <row r="192" spans="1:60" ht="15.6" thickTop="1" thickBot="1" x14ac:dyDescent="0.35">
      <c r="A192" s="373"/>
      <c r="B192" s="49" t="s">
        <v>732</v>
      </c>
      <c r="D192" s="177" t="s">
        <v>65</v>
      </c>
      <c r="E192" s="177" t="s">
        <v>65</v>
      </c>
      <c r="F192" s="177" t="s">
        <v>65</v>
      </c>
      <c r="G192" s="177" t="s">
        <v>65</v>
      </c>
      <c r="H192" s="159" t="s">
        <v>65</v>
      </c>
      <c r="I192" s="160" t="s">
        <v>65</v>
      </c>
      <c r="J192" s="177" t="s">
        <v>65</v>
      </c>
      <c r="K192" s="159" t="s">
        <v>65</v>
      </c>
      <c r="L192" s="160" t="s">
        <v>65</v>
      </c>
      <c r="M192" s="177" t="s">
        <v>65</v>
      </c>
      <c r="N192" s="159" t="s">
        <v>65</v>
      </c>
      <c r="O192" s="161" t="s">
        <v>65</v>
      </c>
      <c r="P192" s="161" t="s">
        <v>65</v>
      </c>
      <c r="Q192" s="159" t="s">
        <v>65</v>
      </c>
      <c r="R192" s="160" t="s">
        <v>65</v>
      </c>
      <c r="S192" s="159" t="s">
        <v>65</v>
      </c>
      <c r="T192" s="160" t="s">
        <v>65</v>
      </c>
      <c r="U192" s="177" t="s">
        <v>65</v>
      </c>
      <c r="V192" s="177" t="s">
        <v>65</v>
      </c>
      <c r="W192" s="177" t="s">
        <v>65</v>
      </c>
      <c r="X192" s="177" t="s">
        <v>65</v>
      </c>
      <c r="Y192" s="177" t="s">
        <v>65</v>
      </c>
      <c r="Z192" s="177" t="s">
        <v>65</v>
      </c>
      <c r="AA192" s="177" t="s">
        <v>65</v>
      </c>
      <c r="AB192" s="177" t="s">
        <v>65</v>
      </c>
      <c r="AC192" s="177" t="s">
        <v>65</v>
      </c>
      <c r="AD192" s="177" t="s">
        <v>65</v>
      </c>
      <c r="AE192" s="177" t="s">
        <v>65</v>
      </c>
      <c r="AF192" s="177" t="s">
        <v>65</v>
      </c>
      <c r="AG192" s="177" t="s">
        <v>65</v>
      </c>
      <c r="AH192" s="177" t="s">
        <v>65</v>
      </c>
      <c r="AI192" s="177" t="s">
        <v>65</v>
      </c>
      <c r="AJ192" s="177" t="s">
        <v>65</v>
      </c>
      <c r="AK192" s="177" t="s">
        <v>65</v>
      </c>
      <c r="AL192" s="177" t="s">
        <v>65</v>
      </c>
      <c r="AM192" s="177" t="s">
        <v>65</v>
      </c>
      <c r="AN192" s="177" t="s">
        <v>65</v>
      </c>
      <c r="AO192" s="177" t="s">
        <v>65</v>
      </c>
      <c r="AP192" s="177" t="s">
        <v>65</v>
      </c>
      <c r="AQ192" s="177" t="s">
        <v>65</v>
      </c>
      <c r="AR192" s="177" t="s">
        <v>65</v>
      </c>
      <c r="AS192" s="177" t="s">
        <v>65</v>
      </c>
      <c r="AT192" s="177" t="s">
        <v>65</v>
      </c>
      <c r="AU192" s="177" t="s">
        <v>65</v>
      </c>
      <c r="AV192" s="159" t="s">
        <v>65</v>
      </c>
      <c r="AW192" s="160" t="s">
        <v>65</v>
      </c>
      <c r="AX192" s="177" t="s">
        <v>65</v>
      </c>
      <c r="AY192" s="177" t="s">
        <v>65</v>
      </c>
      <c r="AZ192" s="177" t="s">
        <v>65</v>
      </c>
      <c r="BA192" s="159" t="s">
        <v>65</v>
      </c>
      <c r="BB192" s="177" t="s">
        <v>65</v>
      </c>
      <c r="BC192" s="177" t="s">
        <v>65</v>
      </c>
      <c r="BD192" s="177" t="s">
        <v>65</v>
      </c>
      <c r="BE192" s="177" t="s">
        <v>65</v>
      </c>
      <c r="BF192" s="177" t="s">
        <v>65</v>
      </c>
    </row>
    <row r="193" spans="1:58" ht="15.6" thickTop="1" thickBot="1" x14ac:dyDescent="0.35">
      <c r="A193" s="373"/>
      <c r="B193" s="49" t="s">
        <v>723</v>
      </c>
      <c r="D193" s="177" t="s">
        <v>65</v>
      </c>
      <c r="E193" s="177" t="s">
        <v>64</v>
      </c>
      <c r="F193" s="177" t="s">
        <v>65</v>
      </c>
      <c r="G193" s="177" t="s">
        <v>65</v>
      </c>
      <c r="H193" s="159" t="s">
        <v>65</v>
      </c>
      <c r="I193" s="160" t="s">
        <v>65</v>
      </c>
      <c r="J193" s="177" t="s">
        <v>65</v>
      </c>
      <c r="K193" s="159" t="s">
        <v>65</v>
      </c>
      <c r="L193" s="160" t="s">
        <v>65</v>
      </c>
      <c r="M193" s="177" t="s">
        <v>65</v>
      </c>
      <c r="N193" s="159" t="s">
        <v>65</v>
      </c>
      <c r="O193" s="161" t="s">
        <v>65</v>
      </c>
      <c r="P193" s="161" t="s">
        <v>65</v>
      </c>
      <c r="Q193" s="159" t="s">
        <v>65</v>
      </c>
      <c r="R193" s="160" t="s">
        <v>65</v>
      </c>
      <c r="S193" s="159" t="s">
        <v>65</v>
      </c>
      <c r="T193" s="160" t="s">
        <v>65</v>
      </c>
      <c r="U193" s="177" t="s">
        <v>64</v>
      </c>
      <c r="V193" s="177" t="s">
        <v>65</v>
      </c>
      <c r="W193" s="177" t="s">
        <v>65</v>
      </c>
      <c r="X193" s="177" t="s">
        <v>65</v>
      </c>
      <c r="Y193" s="177" t="s">
        <v>65</v>
      </c>
      <c r="Z193" s="177" t="s">
        <v>65</v>
      </c>
      <c r="AA193" s="177" t="s">
        <v>65</v>
      </c>
      <c r="AB193" s="177" t="s">
        <v>65</v>
      </c>
      <c r="AC193" s="177" t="s">
        <v>65</v>
      </c>
      <c r="AD193" s="177" t="s">
        <v>65</v>
      </c>
      <c r="AE193" s="177" t="s">
        <v>65</v>
      </c>
      <c r="AF193" s="177" t="s">
        <v>65</v>
      </c>
      <c r="AG193" s="177" t="s">
        <v>65</v>
      </c>
      <c r="AH193" s="177" t="s">
        <v>65</v>
      </c>
      <c r="AI193" s="177" t="s">
        <v>65</v>
      </c>
      <c r="AJ193" s="177" t="s">
        <v>65</v>
      </c>
      <c r="AK193" s="177" t="s">
        <v>64</v>
      </c>
      <c r="AL193" s="177" t="s">
        <v>65</v>
      </c>
      <c r="AM193" s="177" t="s">
        <v>64</v>
      </c>
      <c r="AN193" s="177" t="s">
        <v>65</v>
      </c>
      <c r="AO193" s="177" t="s">
        <v>65</v>
      </c>
      <c r="AP193" s="206" t="s">
        <v>670</v>
      </c>
      <c r="AQ193" s="177" t="s">
        <v>65</v>
      </c>
      <c r="AR193" s="177" t="s">
        <v>65</v>
      </c>
      <c r="AS193" s="177" t="s">
        <v>65</v>
      </c>
      <c r="AT193" s="177" t="s">
        <v>64</v>
      </c>
      <c r="AU193" s="177" t="s">
        <v>65</v>
      </c>
      <c r="AV193" s="159" t="s">
        <v>65</v>
      </c>
      <c r="AW193" s="160" t="s">
        <v>65</v>
      </c>
      <c r="AX193" s="177" t="s">
        <v>65</v>
      </c>
      <c r="AY193" s="177" t="s">
        <v>65</v>
      </c>
      <c r="AZ193" s="177" t="s">
        <v>65</v>
      </c>
      <c r="BA193" s="159" t="s">
        <v>65</v>
      </c>
      <c r="BB193" s="177" t="s">
        <v>65</v>
      </c>
      <c r="BC193" s="177" t="s">
        <v>65</v>
      </c>
      <c r="BD193" s="177" t="s">
        <v>65</v>
      </c>
      <c r="BE193" s="177" t="s">
        <v>65</v>
      </c>
      <c r="BF193" s="177" t="s">
        <v>65</v>
      </c>
    </row>
    <row r="194" spans="1:58" ht="15.6" thickTop="1" thickBot="1" x14ac:dyDescent="0.35">
      <c r="A194" s="373"/>
      <c r="B194" s="49" t="s">
        <v>724</v>
      </c>
      <c r="D194" s="177" t="s">
        <v>65</v>
      </c>
      <c r="E194" s="177" t="s">
        <v>64</v>
      </c>
      <c r="F194" s="177" t="s">
        <v>65</v>
      </c>
      <c r="G194" s="177" t="s">
        <v>65</v>
      </c>
      <c r="H194" s="159" t="s">
        <v>65</v>
      </c>
      <c r="I194" s="160" t="s">
        <v>65</v>
      </c>
      <c r="J194" s="177" t="s">
        <v>65</v>
      </c>
      <c r="K194" s="159" t="s">
        <v>65</v>
      </c>
      <c r="L194" s="160" t="s">
        <v>65</v>
      </c>
      <c r="M194" s="177" t="s">
        <v>65</v>
      </c>
      <c r="N194" s="159" t="s">
        <v>65</v>
      </c>
      <c r="O194" s="161" t="s">
        <v>65</v>
      </c>
      <c r="P194" s="161" t="s">
        <v>65</v>
      </c>
      <c r="Q194" s="159" t="s">
        <v>65</v>
      </c>
      <c r="R194" s="160" t="s">
        <v>65</v>
      </c>
      <c r="S194" s="159" t="s">
        <v>65</v>
      </c>
      <c r="T194" s="160" t="s">
        <v>65</v>
      </c>
      <c r="U194" s="177" t="s">
        <v>64</v>
      </c>
      <c r="V194" s="177" t="s">
        <v>65</v>
      </c>
      <c r="W194" s="177" t="s">
        <v>65</v>
      </c>
      <c r="X194" s="177" t="s">
        <v>65</v>
      </c>
      <c r="Y194" s="177" t="s">
        <v>65</v>
      </c>
      <c r="Z194" s="177" t="s">
        <v>65</v>
      </c>
      <c r="AA194" s="177" t="s">
        <v>65</v>
      </c>
      <c r="AB194" s="177" t="s">
        <v>65</v>
      </c>
      <c r="AC194" s="177" t="s">
        <v>65</v>
      </c>
      <c r="AD194" s="177" t="s">
        <v>65</v>
      </c>
      <c r="AE194" s="206" t="s">
        <v>669</v>
      </c>
      <c r="AF194" s="177" t="s">
        <v>65</v>
      </c>
      <c r="AG194" s="177" t="s">
        <v>65</v>
      </c>
      <c r="AH194" s="177" t="s">
        <v>65</v>
      </c>
      <c r="AI194" s="177" t="s">
        <v>65</v>
      </c>
      <c r="AJ194" s="177" t="s">
        <v>65</v>
      </c>
      <c r="AK194" s="177" t="s">
        <v>64</v>
      </c>
      <c r="AL194" s="177" t="s">
        <v>65</v>
      </c>
      <c r="AM194" s="177" t="s">
        <v>64</v>
      </c>
      <c r="AN194" s="177" t="s">
        <v>65</v>
      </c>
      <c r="AO194" s="177" t="s">
        <v>65</v>
      </c>
      <c r="AP194" s="177" t="s">
        <v>65</v>
      </c>
      <c r="AQ194" s="177" t="s">
        <v>65</v>
      </c>
      <c r="AR194" s="177" t="s">
        <v>65</v>
      </c>
      <c r="AS194" s="177" t="s">
        <v>65</v>
      </c>
      <c r="AT194" s="177" t="s">
        <v>65</v>
      </c>
      <c r="AU194" s="177" t="s">
        <v>65</v>
      </c>
      <c r="AV194" s="159" t="s">
        <v>65</v>
      </c>
      <c r="AW194" s="160" t="s">
        <v>65</v>
      </c>
      <c r="AX194" s="177" t="s">
        <v>65</v>
      </c>
      <c r="AY194" s="177" t="s">
        <v>65</v>
      </c>
      <c r="AZ194" s="177" t="s">
        <v>65</v>
      </c>
      <c r="BA194" s="159" t="s">
        <v>65</v>
      </c>
      <c r="BB194" s="177" t="s">
        <v>65</v>
      </c>
      <c r="BC194" s="177" t="s">
        <v>65</v>
      </c>
      <c r="BD194" s="177" t="s">
        <v>65</v>
      </c>
      <c r="BE194" s="177" t="s">
        <v>65</v>
      </c>
      <c r="BF194" s="177" t="s">
        <v>65</v>
      </c>
    </row>
    <row r="195" spans="1:58" ht="15.6" thickTop="1" thickBot="1" x14ac:dyDescent="0.35">
      <c r="A195" s="373"/>
      <c r="B195" s="49" t="s">
        <v>16</v>
      </c>
      <c r="D195" s="177" t="s">
        <v>64</v>
      </c>
      <c r="E195" s="177" t="s">
        <v>64</v>
      </c>
      <c r="F195" s="177" t="s">
        <v>64</v>
      </c>
      <c r="G195" s="177" t="s">
        <v>64</v>
      </c>
      <c r="H195" s="159" t="s">
        <v>64</v>
      </c>
      <c r="I195" s="160" t="s">
        <v>65</v>
      </c>
      <c r="J195" s="177" t="s">
        <v>64</v>
      </c>
      <c r="K195" s="159" t="s">
        <v>64</v>
      </c>
      <c r="L195" s="160" t="s">
        <v>65</v>
      </c>
      <c r="M195" s="177" t="s">
        <v>65</v>
      </c>
      <c r="N195" s="159" t="s">
        <v>64</v>
      </c>
      <c r="O195" s="161" t="s">
        <v>64</v>
      </c>
      <c r="P195" s="161" t="s">
        <v>64</v>
      </c>
      <c r="Q195" s="159" t="s">
        <v>64</v>
      </c>
      <c r="R195" s="160" t="s">
        <v>65</v>
      </c>
      <c r="S195" s="159" t="s">
        <v>64</v>
      </c>
      <c r="T195" s="160" t="s">
        <v>65</v>
      </c>
      <c r="U195" s="177" t="s">
        <v>64</v>
      </c>
      <c r="V195" s="177" t="s">
        <v>65</v>
      </c>
      <c r="W195" s="177" t="s">
        <v>65</v>
      </c>
      <c r="X195" s="177" t="s">
        <v>65</v>
      </c>
      <c r="Y195" s="177" t="s">
        <v>65</v>
      </c>
      <c r="Z195" s="177" t="s">
        <v>65</v>
      </c>
      <c r="AA195" s="177" t="s">
        <v>65</v>
      </c>
      <c r="AB195" s="177" t="s">
        <v>65</v>
      </c>
      <c r="AC195" s="177" t="s">
        <v>64</v>
      </c>
      <c r="AD195" s="177" t="s">
        <v>65</v>
      </c>
      <c r="AE195" s="177" t="s">
        <v>64</v>
      </c>
      <c r="AF195" s="177" t="s">
        <v>64</v>
      </c>
      <c r="AG195" s="177" t="s">
        <v>64</v>
      </c>
      <c r="AH195" s="177" t="s">
        <v>64</v>
      </c>
      <c r="AI195" s="177" t="s">
        <v>65</v>
      </c>
      <c r="AJ195" s="177" t="s">
        <v>65</v>
      </c>
      <c r="AK195" s="177" t="s">
        <v>64</v>
      </c>
      <c r="AL195" s="177" t="s">
        <v>65</v>
      </c>
      <c r="AM195" s="177" t="s">
        <v>64</v>
      </c>
      <c r="AN195" s="177" t="s">
        <v>64</v>
      </c>
      <c r="AO195" s="177" t="s">
        <v>65</v>
      </c>
      <c r="AP195" s="177" t="s">
        <v>66</v>
      </c>
      <c r="AQ195" s="177" t="s">
        <v>65</v>
      </c>
      <c r="AR195" s="177" t="s">
        <v>65</v>
      </c>
      <c r="AS195" s="177" t="s">
        <v>64</v>
      </c>
      <c r="AT195" s="177" t="s">
        <v>65</v>
      </c>
      <c r="AU195" s="177" t="s">
        <v>64</v>
      </c>
      <c r="AV195" s="159" t="s">
        <v>65</v>
      </c>
      <c r="AW195" s="160" t="s">
        <v>65</v>
      </c>
      <c r="AX195" s="177" t="s">
        <v>65</v>
      </c>
      <c r="AY195" s="177" t="s">
        <v>65</v>
      </c>
      <c r="AZ195" s="177" t="s">
        <v>64</v>
      </c>
      <c r="BA195" s="159" t="s">
        <v>65</v>
      </c>
      <c r="BB195" s="177" t="s">
        <v>65</v>
      </c>
      <c r="BC195" s="177" t="s">
        <v>65</v>
      </c>
      <c r="BD195" s="177" t="s">
        <v>64</v>
      </c>
      <c r="BE195" s="177" t="s">
        <v>65</v>
      </c>
      <c r="BF195" s="177" t="s">
        <v>64</v>
      </c>
    </row>
    <row r="196" spans="1:58" ht="15" thickTop="1" x14ac:dyDescent="0.3">
      <c r="A196" s="373"/>
      <c r="B196" s="12" t="s">
        <v>667</v>
      </c>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c r="AV196" s="167"/>
      <c r="AW196" s="167"/>
      <c r="AX196" s="167"/>
      <c r="AY196" s="167"/>
      <c r="AZ196" s="167"/>
      <c r="BA196" s="167"/>
      <c r="BB196" s="167"/>
      <c r="BC196" s="167"/>
      <c r="BD196" s="167"/>
      <c r="BE196" s="167"/>
      <c r="BF196" s="167"/>
    </row>
    <row r="197" spans="1:58" ht="15" thickBot="1" x14ac:dyDescent="0.35">
      <c r="A197" s="373"/>
      <c r="B197" s="60" t="s">
        <v>736</v>
      </c>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c r="BC197" s="167"/>
      <c r="BD197" s="167"/>
      <c r="BE197" s="167"/>
      <c r="BF197" s="167"/>
    </row>
    <row r="198" spans="1:58" ht="15.6" thickTop="1" thickBot="1" x14ac:dyDescent="0.35">
      <c r="A198" s="373"/>
      <c r="B198" s="49" t="s">
        <v>737</v>
      </c>
      <c r="D198" s="177" t="s">
        <v>64</v>
      </c>
      <c r="E198" s="177" t="s">
        <v>64</v>
      </c>
      <c r="F198" s="177" t="s">
        <v>65</v>
      </c>
      <c r="G198" s="177" t="s">
        <v>64</v>
      </c>
      <c r="H198" s="159" t="s">
        <v>64</v>
      </c>
      <c r="I198" s="160" t="s">
        <v>65</v>
      </c>
      <c r="J198" s="177" t="s">
        <v>64</v>
      </c>
      <c r="K198" s="159" t="s">
        <v>65</v>
      </c>
      <c r="L198" s="160" t="s">
        <v>65</v>
      </c>
      <c r="M198" s="177" t="s">
        <v>65</v>
      </c>
      <c r="N198" s="159" t="s">
        <v>64</v>
      </c>
      <c r="O198" s="161" t="s">
        <v>64</v>
      </c>
      <c r="P198" s="161" t="s">
        <v>64</v>
      </c>
      <c r="Q198" s="159" t="s">
        <v>64</v>
      </c>
      <c r="R198" s="160" t="s">
        <v>65</v>
      </c>
      <c r="S198" s="159" t="s">
        <v>64</v>
      </c>
      <c r="T198" s="160" t="s">
        <v>65</v>
      </c>
      <c r="U198" s="177" t="s">
        <v>64</v>
      </c>
      <c r="V198" s="177" t="s">
        <v>64</v>
      </c>
      <c r="W198" s="177" t="s">
        <v>64</v>
      </c>
      <c r="X198" s="177" t="s">
        <v>64</v>
      </c>
      <c r="Y198" s="177" t="s">
        <v>64</v>
      </c>
      <c r="Z198" s="177" t="s">
        <v>64</v>
      </c>
      <c r="AA198" s="177" t="s">
        <v>64</v>
      </c>
      <c r="AB198" s="177" t="s">
        <v>64</v>
      </c>
      <c r="AC198" s="177" t="s">
        <v>64</v>
      </c>
      <c r="AD198" s="177" t="s">
        <v>64</v>
      </c>
      <c r="AE198" s="177" t="s">
        <v>64</v>
      </c>
      <c r="AF198" s="177" t="s">
        <v>64</v>
      </c>
      <c r="AG198" s="177" t="s">
        <v>64</v>
      </c>
      <c r="AH198" s="177" t="s">
        <v>64</v>
      </c>
      <c r="AI198" s="177" t="s">
        <v>64</v>
      </c>
      <c r="AJ198" s="177" t="s">
        <v>64</v>
      </c>
      <c r="AK198" s="177" t="s">
        <v>64</v>
      </c>
      <c r="AL198" s="177" t="s">
        <v>65</v>
      </c>
      <c r="AM198" s="177" t="s">
        <v>64</v>
      </c>
      <c r="AN198" s="177" t="s">
        <v>64</v>
      </c>
      <c r="AO198" s="177" t="s">
        <v>64</v>
      </c>
      <c r="AP198" s="177" t="s">
        <v>64</v>
      </c>
      <c r="AQ198" s="177" t="s">
        <v>64</v>
      </c>
      <c r="AR198" s="177" t="s">
        <v>65</v>
      </c>
      <c r="AS198" s="177" t="s">
        <v>64</v>
      </c>
      <c r="AT198" s="177" t="s">
        <v>64</v>
      </c>
      <c r="AU198" s="177" t="s">
        <v>65</v>
      </c>
      <c r="AV198" s="159" t="s">
        <v>65</v>
      </c>
      <c r="AW198" s="160" t="s">
        <v>65</v>
      </c>
      <c r="AX198" s="177" t="s">
        <v>64</v>
      </c>
      <c r="AY198" s="177" t="s">
        <v>64</v>
      </c>
      <c r="AZ198" s="177" t="s">
        <v>64</v>
      </c>
      <c r="BA198" s="159" t="s">
        <v>65</v>
      </c>
      <c r="BB198" s="177" t="s">
        <v>64</v>
      </c>
      <c r="BC198" s="177" t="s">
        <v>65</v>
      </c>
      <c r="BD198" s="177" t="s">
        <v>64</v>
      </c>
      <c r="BE198" s="177" t="s">
        <v>65</v>
      </c>
      <c r="BF198" s="177" t="s">
        <v>64</v>
      </c>
    </row>
    <row r="199" spans="1:58" ht="15.6" thickTop="1" thickBot="1" x14ac:dyDescent="0.35">
      <c r="A199" s="373"/>
      <c r="B199" s="49" t="s">
        <v>729</v>
      </c>
      <c r="D199" s="177" t="s">
        <v>64</v>
      </c>
      <c r="E199" s="177" t="s">
        <v>64</v>
      </c>
      <c r="F199" s="177" t="s">
        <v>65</v>
      </c>
      <c r="G199" s="177" t="s">
        <v>64</v>
      </c>
      <c r="H199" s="159" t="s">
        <v>64</v>
      </c>
      <c r="I199" s="160" t="s">
        <v>65</v>
      </c>
      <c r="J199" s="177" t="s">
        <v>64</v>
      </c>
      <c r="K199" s="159" t="s">
        <v>65</v>
      </c>
      <c r="L199" s="160" t="s">
        <v>65</v>
      </c>
      <c r="M199" s="177" t="s">
        <v>65</v>
      </c>
      <c r="N199" s="159" t="s">
        <v>65</v>
      </c>
      <c r="O199" s="161" t="s">
        <v>65</v>
      </c>
      <c r="P199" s="161" t="s">
        <v>65</v>
      </c>
      <c r="Q199" s="159" t="s">
        <v>65</v>
      </c>
      <c r="R199" s="160" t="s">
        <v>65</v>
      </c>
      <c r="S199" s="159" t="s">
        <v>64</v>
      </c>
      <c r="T199" s="160" t="s">
        <v>65</v>
      </c>
      <c r="U199" s="177" t="s">
        <v>65</v>
      </c>
      <c r="V199" s="177" t="s">
        <v>65</v>
      </c>
      <c r="W199" s="177" t="s">
        <v>65</v>
      </c>
      <c r="X199" s="177" t="s">
        <v>65</v>
      </c>
      <c r="Y199" s="177" t="s">
        <v>65</v>
      </c>
      <c r="Z199" s="177" t="s">
        <v>65</v>
      </c>
      <c r="AA199" s="177" t="s">
        <v>65</v>
      </c>
      <c r="AB199" s="177" t="s">
        <v>65</v>
      </c>
      <c r="AC199" s="177" t="s">
        <v>65</v>
      </c>
      <c r="AD199" s="177" t="s">
        <v>65</v>
      </c>
      <c r="AE199" s="177" t="s">
        <v>65</v>
      </c>
      <c r="AF199" s="177" t="s">
        <v>65</v>
      </c>
      <c r="AG199" s="177" t="s">
        <v>65</v>
      </c>
      <c r="AH199" s="177" t="s">
        <v>65</v>
      </c>
      <c r="AI199" s="177" t="s">
        <v>65</v>
      </c>
      <c r="AJ199" s="177" t="s">
        <v>65</v>
      </c>
      <c r="AK199" s="177" t="s">
        <v>65</v>
      </c>
      <c r="AL199" s="177" t="s">
        <v>65</v>
      </c>
      <c r="AM199" s="177" t="s">
        <v>65</v>
      </c>
      <c r="AN199" s="177" t="s">
        <v>65</v>
      </c>
      <c r="AO199" s="177"/>
      <c r="AP199" s="177" t="s">
        <v>65</v>
      </c>
      <c r="AQ199" s="177" t="s">
        <v>65</v>
      </c>
      <c r="AR199" s="177" t="s">
        <v>65</v>
      </c>
      <c r="AS199" s="177" t="s">
        <v>65</v>
      </c>
      <c r="AT199" s="177" t="s">
        <v>65</v>
      </c>
      <c r="AU199" s="177" t="s">
        <v>65</v>
      </c>
      <c r="AV199" s="159" t="s">
        <v>65</v>
      </c>
      <c r="AW199" s="160" t="s">
        <v>65</v>
      </c>
      <c r="AX199" s="177" t="s">
        <v>65</v>
      </c>
      <c r="AY199" s="177" t="s">
        <v>64</v>
      </c>
      <c r="AZ199" s="177" t="s">
        <v>64</v>
      </c>
      <c r="BA199" s="159" t="s">
        <v>65</v>
      </c>
      <c r="BB199" s="177" t="s">
        <v>65</v>
      </c>
      <c r="BC199" s="177" t="s">
        <v>65</v>
      </c>
      <c r="BD199" s="177" t="s">
        <v>65</v>
      </c>
      <c r="BE199" s="177" t="s">
        <v>65</v>
      </c>
      <c r="BF199" s="177" t="s">
        <v>65</v>
      </c>
    </row>
    <row r="200" spans="1:58" ht="15.6" thickTop="1" thickBot="1" x14ac:dyDescent="0.35">
      <c r="A200" s="373"/>
      <c r="B200" s="49" t="s">
        <v>730</v>
      </c>
      <c r="D200" s="177" t="s">
        <v>64</v>
      </c>
      <c r="E200" s="177" t="s">
        <v>64</v>
      </c>
      <c r="F200" s="177" t="s">
        <v>65</v>
      </c>
      <c r="G200" s="177" t="s">
        <v>65</v>
      </c>
      <c r="H200" s="159" t="s">
        <v>64</v>
      </c>
      <c r="I200" s="160" t="s">
        <v>65</v>
      </c>
      <c r="J200" s="177" t="s">
        <v>64</v>
      </c>
      <c r="K200" s="159" t="s">
        <v>65</v>
      </c>
      <c r="L200" s="160" t="s">
        <v>65</v>
      </c>
      <c r="M200" s="177" t="s">
        <v>65</v>
      </c>
      <c r="N200" s="159" t="s">
        <v>65</v>
      </c>
      <c r="O200" s="161" t="s">
        <v>65</v>
      </c>
      <c r="P200" s="161" t="s">
        <v>65</v>
      </c>
      <c r="Q200" s="159" t="s">
        <v>65</v>
      </c>
      <c r="R200" s="160" t="s">
        <v>65</v>
      </c>
      <c r="S200" s="159" t="s">
        <v>64</v>
      </c>
      <c r="T200" s="160" t="s">
        <v>65</v>
      </c>
      <c r="U200" s="177" t="s">
        <v>65</v>
      </c>
      <c r="V200" s="177" t="s">
        <v>65</v>
      </c>
      <c r="W200" s="177" t="s">
        <v>65</v>
      </c>
      <c r="X200" s="177" t="s">
        <v>65</v>
      </c>
      <c r="Y200" s="177" t="s">
        <v>65</v>
      </c>
      <c r="Z200" s="177" t="s">
        <v>65</v>
      </c>
      <c r="AA200" s="177" t="s">
        <v>65</v>
      </c>
      <c r="AB200" s="177" t="s">
        <v>65</v>
      </c>
      <c r="AC200" s="177" t="s">
        <v>65</v>
      </c>
      <c r="AD200" s="177" t="s">
        <v>65</v>
      </c>
      <c r="AE200" s="177" t="s">
        <v>65</v>
      </c>
      <c r="AF200" s="177" t="s">
        <v>65</v>
      </c>
      <c r="AG200" s="177" t="s">
        <v>65</v>
      </c>
      <c r="AH200" s="177" t="s">
        <v>65</v>
      </c>
      <c r="AI200" s="177" t="s">
        <v>65</v>
      </c>
      <c r="AJ200" s="177" t="s">
        <v>65</v>
      </c>
      <c r="AK200" s="177" t="s">
        <v>65</v>
      </c>
      <c r="AL200" s="177" t="s">
        <v>65</v>
      </c>
      <c r="AM200" s="177" t="s">
        <v>64</v>
      </c>
      <c r="AN200" s="177" t="s">
        <v>65</v>
      </c>
      <c r="AO200" s="177"/>
      <c r="AP200" s="177" t="s">
        <v>65</v>
      </c>
      <c r="AQ200" s="177" t="s">
        <v>65</v>
      </c>
      <c r="AR200" s="177" t="s">
        <v>65</v>
      </c>
      <c r="AS200" s="177" t="s">
        <v>65</v>
      </c>
      <c r="AT200" s="177" t="s">
        <v>65</v>
      </c>
      <c r="AU200" s="177" t="s">
        <v>65</v>
      </c>
      <c r="AV200" s="159" t="s">
        <v>65</v>
      </c>
      <c r="AW200" s="160" t="s">
        <v>65</v>
      </c>
      <c r="AX200" s="177" t="s">
        <v>65</v>
      </c>
      <c r="AY200" s="177" t="s">
        <v>64</v>
      </c>
      <c r="AZ200" s="177" t="s">
        <v>65</v>
      </c>
      <c r="BA200" s="159" t="s">
        <v>65</v>
      </c>
      <c r="BB200" s="177" t="s">
        <v>65</v>
      </c>
      <c r="BC200" s="177" t="s">
        <v>65</v>
      </c>
      <c r="BD200" s="177" t="s">
        <v>65</v>
      </c>
      <c r="BE200" s="177" t="s">
        <v>65</v>
      </c>
      <c r="BF200" s="177" t="s">
        <v>65</v>
      </c>
    </row>
    <row r="201" spans="1:58" ht="15.6" thickTop="1" thickBot="1" x14ac:dyDescent="0.35">
      <c r="A201" s="373"/>
      <c r="B201" s="49" t="s">
        <v>731</v>
      </c>
      <c r="D201" s="177" t="s">
        <v>64</v>
      </c>
      <c r="E201" s="177" t="s">
        <v>64</v>
      </c>
      <c r="F201" s="177" t="s">
        <v>65</v>
      </c>
      <c r="G201" s="177" t="s">
        <v>64</v>
      </c>
      <c r="H201" s="159" t="s">
        <v>64</v>
      </c>
      <c r="I201" s="160" t="s">
        <v>65</v>
      </c>
      <c r="J201" s="177" t="s">
        <v>64</v>
      </c>
      <c r="K201" s="159" t="s">
        <v>65</v>
      </c>
      <c r="L201" s="160" t="s">
        <v>65</v>
      </c>
      <c r="M201" s="177" t="s">
        <v>65</v>
      </c>
      <c r="N201" s="159" t="s">
        <v>65</v>
      </c>
      <c r="O201" s="161" t="s">
        <v>65</v>
      </c>
      <c r="P201" s="161" t="s">
        <v>65</v>
      </c>
      <c r="Q201" s="159" t="s">
        <v>65</v>
      </c>
      <c r="R201" s="160" t="s">
        <v>65</v>
      </c>
      <c r="S201" s="159" t="s">
        <v>64</v>
      </c>
      <c r="T201" s="160" t="s">
        <v>65</v>
      </c>
      <c r="U201" s="177" t="s">
        <v>64</v>
      </c>
      <c r="V201" s="177" t="s">
        <v>65</v>
      </c>
      <c r="W201" s="177" t="s">
        <v>65</v>
      </c>
      <c r="X201" s="177" t="s">
        <v>65</v>
      </c>
      <c r="Y201" s="177" t="s">
        <v>65</v>
      </c>
      <c r="Z201" s="177" t="s">
        <v>65</v>
      </c>
      <c r="AA201" s="177" t="s">
        <v>65</v>
      </c>
      <c r="AB201" s="177" t="s">
        <v>64</v>
      </c>
      <c r="AC201" s="177" t="s">
        <v>65</v>
      </c>
      <c r="AD201" s="177" t="s">
        <v>64</v>
      </c>
      <c r="AE201" s="177" t="s">
        <v>64</v>
      </c>
      <c r="AF201" s="177" t="s">
        <v>65</v>
      </c>
      <c r="AG201" s="177" t="s">
        <v>65</v>
      </c>
      <c r="AH201" s="177" t="s">
        <v>65</v>
      </c>
      <c r="AI201" s="177" t="s">
        <v>65</v>
      </c>
      <c r="AJ201" s="177" t="s">
        <v>65</v>
      </c>
      <c r="AK201" s="177" t="s">
        <v>64</v>
      </c>
      <c r="AL201" s="177" t="s">
        <v>65</v>
      </c>
      <c r="AM201" s="177" t="s">
        <v>64</v>
      </c>
      <c r="AN201" s="177" t="s">
        <v>65</v>
      </c>
      <c r="AO201" s="177"/>
      <c r="AP201" s="177" t="s">
        <v>65</v>
      </c>
      <c r="AQ201" s="177" t="s">
        <v>65</v>
      </c>
      <c r="AR201" s="177" t="s">
        <v>65</v>
      </c>
      <c r="AS201" s="177" t="s">
        <v>65</v>
      </c>
      <c r="AT201" s="177" t="s">
        <v>65</v>
      </c>
      <c r="AU201" s="177" t="s">
        <v>65</v>
      </c>
      <c r="AV201" s="159" t="s">
        <v>65</v>
      </c>
      <c r="AW201" s="160" t="s">
        <v>65</v>
      </c>
      <c r="AX201" s="177" t="s">
        <v>64</v>
      </c>
      <c r="AY201" s="177" t="s">
        <v>64</v>
      </c>
      <c r="AZ201" s="177" t="s">
        <v>64</v>
      </c>
      <c r="BA201" s="159" t="s">
        <v>65</v>
      </c>
      <c r="BB201" s="177" t="s">
        <v>64</v>
      </c>
      <c r="BC201" s="177" t="s">
        <v>65</v>
      </c>
      <c r="BD201" s="177" t="s">
        <v>65</v>
      </c>
      <c r="BE201" s="177" t="s">
        <v>65</v>
      </c>
      <c r="BF201" s="177" t="s">
        <v>65</v>
      </c>
    </row>
    <row r="202" spans="1:58" ht="15.6" thickTop="1" thickBot="1" x14ac:dyDescent="0.35">
      <c r="A202" s="373"/>
      <c r="B202" s="49" t="s">
        <v>732</v>
      </c>
      <c r="D202" s="177" t="s">
        <v>65</v>
      </c>
      <c r="E202" s="177" t="s">
        <v>65</v>
      </c>
      <c r="F202" s="177" t="s">
        <v>65</v>
      </c>
      <c r="G202" s="177" t="s">
        <v>65</v>
      </c>
      <c r="H202" s="159" t="s">
        <v>65</v>
      </c>
      <c r="I202" s="160" t="s">
        <v>65</v>
      </c>
      <c r="J202" s="177" t="s">
        <v>65</v>
      </c>
      <c r="K202" s="159" t="s">
        <v>65</v>
      </c>
      <c r="L202" s="160" t="s">
        <v>65</v>
      </c>
      <c r="M202" s="177" t="s">
        <v>65</v>
      </c>
      <c r="N202" s="159" t="s">
        <v>65</v>
      </c>
      <c r="O202" s="161" t="s">
        <v>65</v>
      </c>
      <c r="P202" s="161" t="s">
        <v>65</v>
      </c>
      <c r="Q202" s="159" t="s">
        <v>65</v>
      </c>
      <c r="R202" s="160" t="s">
        <v>65</v>
      </c>
      <c r="S202" s="159" t="s">
        <v>65</v>
      </c>
      <c r="T202" s="160" t="s">
        <v>65</v>
      </c>
      <c r="U202" s="177" t="s">
        <v>65</v>
      </c>
      <c r="V202" s="177" t="s">
        <v>65</v>
      </c>
      <c r="W202" s="177" t="s">
        <v>65</v>
      </c>
      <c r="X202" s="177" t="s">
        <v>65</v>
      </c>
      <c r="Y202" s="177" t="s">
        <v>65</v>
      </c>
      <c r="Z202" s="177" t="s">
        <v>65</v>
      </c>
      <c r="AA202" s="177" t="s">
        <v>65</v>
      </c>
      <c r="AB202" s="177" t="s">
        <v>65</v>
      </c>
      <c r="AC202" s="177" t="s">
        <v>65</v>
      </c>
      <c r="AD202" s="177" t="s">
        <v>65</v>
      </c>
      <c r="AE202" s="177" t="s">
        <v>64</v>
      </c>
      <c r="AF202" s="177" t="s">
        <v>65</v>
      </c>
      <c r="AG202" s="177" t="s">
        <v>65</v>
      </c>
      <c r="AH202" s="177" t="s">
        <v>65</v>
      </c>
      <c r="AI202" s="177" t="s">
        <v>65</v>
      </c>
      <c r="AJ202" s="177" t="s">
        <v>65</v>
      </c>
      <c r="AK202" s="177" t="s">
        <v>65</v>
      </c>
      <c r="AL202" s="177" t="s">
        <v>65</v>
      </c>
      <c r="AM202" s="177" t="s">
        <v>65</v>
      </c>
      <c r="AN202" s="177" t="s">
        <v>65</v>
      </c>
      <c r="AO202" s="177"/>
      <c r="AP202" s="177" t="s">
        <v>65</v>
      </c>
      <c r="AQ202" s="177" t="s">
        <v>65</v>
      </c>
      <c r="AR202" s="177" t="s">
        <v>65</v>
      </c>
      <c r="AS202" s="177" t="s">
        <v>65</v>
      </c>
      <c r="AT202" s="177" t="s">
        <v>65</v>
      </c>
      <c r="AU202" s="177" t="s">
        <v>65</v>
      </c>
      <c r="AV202" s="159" t="s">
        <v>65</v>
      </c>
      <c r="AW202" s="160" t="s">
        <v>65</v>
      </c>
      <c r="AX202" s="177" t="s">
        <v>65</v>
      </c>
      <c r="AY202" s="177" t="s">
        <v>65</v>
      </c>
      <c r="AZ202" s="177" t="s">
        <v>65</v>
      </c>
      <c r="BA202" s="159" t="s">
        <v>65</v>
      </c>
      <c r="BB202" s="177" t="s">
        <v>65</v>
      </c>
      <c r="BC202" s="177" t="s">
        <v>65</v>
      </c>
      <c r="BD202" s="177" t="s">
        <v>65</v>
      </c>
      <c r="BE202" s="177" t="s">
        <v>65</v>
      </c>
      <c r="BF202" s="177" t="s">
        <v>65</v>
      </c>
    </row>
    <row r="203" spans="1:58" ht="15.6" thickTop="1" thickBot="1" x14ac:dyDescent="0.35">
      <c r="A203" s="373"/>
      <c r="B203" s="49" t="s">
        <v>723</v>
      </c>
      <c r="D203" s="177" t="s">
        <v>65</v>
      </c>
      <c r="E203" s="177" t="s">
        <v>64</v>
      </c>
      <c r="F203" s="177" t="s">
        <v>65</v>
      </c>
      <c r="G203" s="177" t="s">
        <v>65</v>
      </c>
      <c r="H203" s="159" t="s">
        <v>65</v>
      </c>
      <c r="I203" s="160" t="s">
        <v>65</v>
      </c>
      <c r="J203" s="177" t="s">
        <v>65</v>
      </c>
      <c r="K203" s="159" t="s">
        <v>65</v>
      </c>
      <c r="L203" s="160" t="s">
        <v>65</v>
      </c>
      <c r="M203" s="177" t="s">
        <v>65</v>
      </c>
      <c r="N203" s="159" t="s">
        <v>65</v>
      </c>
      <c r="O203" s="161" t="s">
        <v>65</v>
      </c>
      <c r="P203" s="161" t="s">
        <v>65</v>
      </c>
      <c r="Q203" s="159" t="s">
        <v>65</v>
      </c>
      <c r="R203" s="160" t="s">
        <v>65</v>
      </c>
      <c r="S203" s="159" t="s">
        <v>65</v>
      </c>
      <c r="T203" s="160" t="s">
        <v>65</v>
      </c>
      <c r="U203" s="177" t="s">
        <v>64</v>
      </c>
      <c r="V203" s="177" t="s">
        <v>65</v>
      </c>
      <c r="W203" s="177" t="s">
        <v>65</v>
      </c>
      <c r="X203" s="177" t="s">
        <v>65</v>
      </c>
      <c r="Y203" s="177" t="s">
        <v>65</v>
      </c>
      <c r="Z203" s="177" t="s">
        <v>65</v>
      </c>
      <c r="AA203" s="177" t="s">
        <v>65</v>
      </c>
      <c r="AB203" s="177" t="s">
        <v>65</v>
      </c>
      <c r="AC203" s="177" t="s">
        <v>65</v>
      </c>
      <c r="AD203" s="177" t="s">
        <v>65</v>
      </c>
      <c r="AE203" s="177" t="s">
        <v>65</v>
      </c>
      <c r="AF203" s="177" t="s">
        <v>65</v>
      </c>
      <c r="AG203" s="177" t="s">
        <v>65</v>
      </c>
      <c r="AH203" s="177" t="s">
        <v>65</v>
      </c>
      <c r="AI203" s="177" t="s">
        <v>65</v>
      </c>
      <c r="AJ203" s="177" t="s">
        <v>65</v>
      </c>
      <c r="AK203" s="177" t="s">
        <v>64</v>
      </c>
      <c r="AL203" s="177" t="s">
        <v>65</v>
      </c>
      <c r="AM203" s="177" t="s">
        <v>64</v>
      </c>
      <c r="AN203" s="177" t="s">
        <v>65</v>
      </c>
      <c r="AO203" s="177"/>
      <c r="AP203" s="206" t="s">
        <v>670</v>
      </c>
      <c r="AQ203" s="177" t="s">
        <v>64</v>
      </c>
      <c r="AR203" s="177" t="s">
        <v>65</v>
      </c>
      <c r="AS203" s="177" t="s">
        <v>65</v>
      </c>
      <c r="AT203" s="177" t="s">
        <v>64</v>
      </c>
      <c r="AU203" s="177" t="s">
        <v>65</v>
      </c>
      <c r="AV203" s="159" t="s">
        <v>65</v>
      </c>
      <c r="AW203" s="160" t="s">
        <v>65</v>
      </c>
      <c r="AX203" s="177" t="s">
        <v>65</v>
      </c>
      <c r="AY203" s="177" t="s">
        <v>65</v>
      </c>
      <c r="AZ203" s="177" t="s">
        <v>65</v>
      </c>
      <c r="BA203" s="159" t="s">
        <v>65</v>
      </c>
      <c r="BB203" s="177" t="s">
        <v>65</v>
      </c>
      <c r="BC203" s="177" t="s">
        <v>65</v>
      </c>
      <c r="BD203" s="177" t="s">
        <v>65</v>
      </c>
      <c r="BE203" s="177" t="s">
        <v>65</v>
      </c>
      <c r="BF203" s="177" t="s">
        <v>65</v>
      </c>
    </row>
    <row r="204" spans="1:58" ht="15.6" thickTop="1" thickBot="1" x14ac:dyDescent="0.35">
      <c r="A204" s="373"/>
      <c r="B204" s="49" t="s">
        <v>724</v>
      </c>
      <c r="D204" s="177" t="s">
        <v>65</v>
      </c>
      <c r="E204" s="177" t="s">
        <v>64</v>
      </c>
      <c r="F204" s="177" t="s">
        <v>65</v>
      </c>
      <c r="G204" s="177" t="s">
        <v>65</v>
      </c>
      <c r="H204" s="159" t="s">
        <v>65</v>
      </c>
      <c r="I204" s="160" t="s">
        <v>65</v>
      </c>
      <c r="J204" s="177" t="s">
        <v>65</v>
      </c>
      <c r="K204" s="159" t="s">
        <v>65</v>
      </c>
      <c r="L204" s="160" t="s">
        <v>65</v>
      </c>
      <c r="M204" s="177" t="s">
        <v>65</v>
      </c>
      <c r="N204" s="159" t="s">
        <v>65</v>
      </c>
      <c r="O204" s="161" t="s">
        <v>65</v>
      </c>
      <c r="P204" s="161" t="s">
        <v>65</v>
      </c>
      <c r="Q204" s="159" t="s">
        <v>65</v>
      </c>
      <c r="R204" s="160" t="s">
        <v>65</v>
      </c>
      <c r="S204" s="159" t="s">
        <v>65</v>
      </c>
      <c r="T204" s="160" t="s">
        <v>65</v>
      </c>
      <c r="U204" s="177" t="s">
        <v>64</v>
      </c>
      <c r="V204" s="177" t="s">
        <v>65</v>
      </c>
      <c r="W204" s="177" t="s">
        <v>65</v>
      </c>
      <c r="X204" s="177" t="s">
        <v>65</v>
      </c>
      <c r="Y204" s="177" t="s">
        <v>65</v>
      </c>
      <c r="Z204" s="177" t="s">
        <v>65</v>
      </c>
      <c r="AA204" s="177" t="s">
        <v>65</v>
      </c>
      <c r="AB204" s="177" t="s">
        <v>65</v>
      </c>
      <c r="AC204" s="177" t="s">
        <v>65</v>
      </c>
      <c r="AD204" s="177" t="s">
        <v>65</v>
      </c>
      <c r="AE204" s="177" t="s">
        <v>65</v>
      </c>
      <c r="AF204" s="177" t="s">
        <v>65</v>
      </c>
      <c r="AG204" s="177" t="s">
        <v>65</v>
      </c>
      <c r="AH204" s="177" t="s">
        <v>65</v>
      </c>
      <c r="AI204" s="177" t="s">
        <v>65</v>
      </c>
      <c r="AJ204" s="177" t="s">
        <v>65</v>
      </c>
      <c r="AK204" s="177" t="s">
        <v>64</v>
      </c>
      <c r="AL204" s="177" t="s">
        <v>65</v>
      </c>
      <c r="AM204" s="177" t="s">
        <v>64</v>
      </c>
      <c r="AN204" s="177" t="s">
        <v>65</v>
      </c>
      <c r="AO204" s="177"/>
      <c r="AP204" s="206" t="s">
        <v>65</v>
      </c>
      <c r="AQ204" s="177" t="s">
        <v>65</v>
      </c>
      <c r="AR204" s="177" t="s">
        <v>65</v>
      </c>
      <c r="AS204" s="177" t="s">
        <v>65</v>
      </c>
      <c r="AT204" s="177" t="s">
        <v>65</v>
      </c>
      <c r="AU204" s="177" t="s">
        <v>65</v>
      </c>
      <c r="AV204" s="159" t="s">
        <v>65</v>
      </c>
      <c r="AW204" s="160" t="s">
        <v>65</v>
      </c>
      <c r="AX204" s="177" t="s">
        <v>65</v>
      </c>
      <c r="AY204" s="177" t="s">
        <v>65</v>
      </c>
      <c r="AZ204" s="177" t="s">
        <v>65</v>
      </c>
      <c r="BA204" s="159" t="s">
        <v>65</v>
      </c>
      <c r="BB204" s="177" t="s">
        <v>65</v>
      </c>
      <c r="BC204" s="177" t="s">
        <v>65</v>
      </c>
      <c r="BD204" s="177" t="s">
        <v>65</v>
      </c>
      <c r="BE204" s="177" t="s">
        <v>65</v>
      </c>
      <c r="BF204" s="177" t="s">
        <v>65</v>
      </c>
    </row>
    <row r="205" spans="1:58" ht="15.6" thickTop="1" thickBot="1" x14ac:dyDescent="0.35">
      <c r="A205" s="373"/>
      <c r="B205" s="49" t="s">
        <v>16</v>
      </c>
      <c r="D205" s="177" t="s">
        <v>64</v>
      </c>
      <c r="E205" s="177" t="s">
        <v>64</v>
      </c>
      <c r="F205" s="177" t="s">
        <v>65</v>
      </c>
      <c r="G205" s="177" t="s">
        <v>64</v>
      </c>
      <c r="H205" s="159" t="s">
        <v>64</v>
      </c>
      <c r="I205" s="160" t="s">
        <v>65</v>
      </c>
      <c r="J205" s="177" t="s">
        <v>64</v>
      </c>
      <c r="K205" s="159" t="s">
        <v>65</v>
      </c>
      <c r="L205" s="160" t="s">
        <v>65</v>
      </c>
      <c r="M205" s="177" t="s">
        <v>65</v>
      </c>
      <c r="N205" s="159" t="s">
        <v>64</v>
      </c>
      <c r="O205" s="161" t="s">
        <v>64</v>
      </c>
      <c r="P205" s="161" t="s">
        <v>64</v>
      </c>
      <c r="Q205" s="159" t="s">
        <v>64</v>
      </c>
      <c r="R205" s="160" t="s">
        <v>65</v>
      </c>
      <c r="S205" s="159" t="s">
        <v>64</v>
      </c>
      <c r="T205" s="160" t="s">
        <v>65</v>
      </c>
      <c r="U205" s="177" t="s">
        <v>64</v>
      </c>
      <c r="V205" s="177" t="s">
        <v>65</v>
      </c>
      <c r="W205" s="177" t="s">
        <v>65</v>
      </c>
      <c r="X205" s="177" t="s">
        <v>64</v>
      </c>
      <c r="Y205" s="177" t="s">
        <v>64</v>
      </c>
      <c r="Z205" s="177" t="s">
        <v>65</v>
      </c>
      <c r="AA205" s="177" t="s">
        <v>65</v>
      </c>
      <c r="AB205" s="177" t="s">
        <v>65</v>
      </c>
      <c r="AC205" s="177" t="s">
        <v>64</v>
      </c>
      <c r="AD205" s="177" t="s">
        <v>65</v>
      </c>
      <c r="AE205" s="177" t="s">
        <v>65</v>
      </c>
      <c r="AF205" s="177" t="s">
        <v>64</v>
      </c>
      <c r="AG205" s="177" t="s">
        <v>64</v>
      </c>
      <c r="AH205" s="177" t="s">
        <v>64</v>
      </c>
      <c r="AI205" s="177" t="s">
        <v>64</v>
      </c>
      <c r="AJ205" s="177" t="s">
        <v>64</v>
      </c>
      <c r="AK205" s="177" t="s">
        <v>64</v>
      </c>
      <c r="AL205" s="177" t="s">
        <v>65</v>
      </c>
      <c r="AM205" s="177" t="s">
        <v>64</v>
      </c>
      <c r="AN205" s="177" t="s">
        <v>64</v>
      </c>
      <c r="AO205" s="177" t="s">
        <v>65</v>
      </c>
      <c r="AP205" s="177" t="s">
        <v>66</v>
      </c>
      <c r="AQ205" s="177" t="s">
        <v>65</v>
      </c>
      <c r="AR205" s="177" t="s">
        <v>65</v>
      </c>
      <c r="AS205" s="177" t="s">
        <v>64</v>
      </c>
      <c r="AT205" s="177" t="s">
        <v>65</v>
      </c>
      <c r="AU205" s="177" t="s">
        <v>65</v>
      </c>
      <c r="AV205" s="159" t="s">
        <v>65</v>
      </c>
      <c r="AW205" s="160" t="s">
        <v>65</v>
      </c>
      <c r="AX205" s="177" t="s">
        <v>65</v>
      </c>
      <c r="AY205" s="177" t="s">
        <v>65</v>
      </c>
      <c r="AZ205" s="177" t="s">
        <v>64</v>
      </c>
      <c r="BA205" s="159" t="s">
        <v>65</v>
      </c>
      <c r="BB205" s="177" t="s">
        <v>65</v>
      </c>
      <c r="BC205" s="177" t="s">
        <v>65</v>
      </c>
      <c r="BD205" s="177" t="s">
        <v>64</v>
      </c>
      <c r="BE205" s="177" t="s">
        <v>65</v>
      </c>
      <c r="BF205" s="177" t="s">
        <v>64</v>
      </c>
    </row>
    <row r="206" spans="1:58" ht="15.75" customHeight="1" thickTop="1" x14ac:dyDescent="0.3">
      <c r="A206" s="373"/>
      <c r="B206" s="12" t="s">
        <v>667</v>
      </c>
      <c r="D206" s="167"/>
      <c r="E206" s="167"/>
      <c r="F206" s="167"/>
      <c r="G206" s="167"/>
      <c r="H206" s="167"/>
      <c r="I206" s="167"/>
      <c r="J206" s="167"/>
      <c r="K206" s="167"/>
      <c r="L206" s="167"/>
      <c r="M206" s="167"/>
      <c r="N206" s="167"/>
      <c r="O206" s="167"/>
      <c r="P206" s="167"/>
      <c r="Q206" s="198"/>
      <c r="R206" s="198"/>
      <c r="S206" s="167"/>
      <c r="T206" s="167"/>
      <c r="U206" s="167"/>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c r="BB206" s="167"/>
      <c r="BC206" s="167"/>
      <c r="BD206" s="167"/>
      <c r="BE206" s="167"/>
      <c r="BF206" s="167"/>
    </row>
    <row r="207" spans="1:58" ht="18.75" customHeight="1" x14ac:dyDescent="0.3">
      <c r="A207" s="223"/>
      <c r="B207" s="51" t="s">
        <v>738</v>
      </c>
      <c r="D207" s="207" t="s">
        <v>64</v>
      </c>
      <c r="E207" s="207" t="s">
        <v>64</v>
      </c>
      <c r="F207" s="177" t="s">
        <v>65</v>
      </c>
      <c r="G207" s="207" t="s">
        <v>64</v>
      </c>
      <c r="H207" s="196" t="s">
        <v>64</v>
      </c>
      <c r="I207" s="197" t="s">
        <v>65</v>
      </c>
      <c r="J207" s="177" t="s">
        <v>65</v>
      </c>
      <c r="K207" s="196" t="s">
        <v>64</v>
      </c>
      <c r="L207" s="197" t="s">
        <v>65</v>
      </c>
      <c r="M207" s="207" t="s">
        <v>65</v>
      </c>
      <c r="N207" s="159" t="s">
        <v>65</v>
      </c>
      <c r="O207" s="161" t="s">
        <v>65</v>
      </c>
      <c r="P207" s="197" t="s">
        <v>65</v>
      </c>
      <c r="Q207" s="196" t="s">
        <v>64</v>
      </c>
      <c r="R207" s="197" t="s">
        <v>65</v>
      </c>
      <c r="S207" s="196" t="s">
        <v>64</v>
      </c>
      <c r="T207" s="197" t="s">
        <v>65</v>
      </c>
      <c r="U207" s="207" t="s">
        <v>65</v>
      </c>
      <c r="V207" s="207" t="s">
        <v>65</v>
      </c>
      <c r="W207" s="177" t="s">
        <v>65</v>
      </c>
      <c r="X207" s="177" t="s">
        <v>65</v>
      </c>
      <c r="Y207" s="177" t="s">
        <v>65</v>
      </c>
      <c r="Z207" s="177" t="s">
        <v>65</v>
      </c>
      <c r="AA207" s="177" t="s">
        <v>65</v>
      </c>
      <c r="AB207" s="177" t="s">
        <v>65</v>
      </c>
      <c r="AC207" s="207" t="s">
        <v>66</v>
      </c>
      <c r="AD207" s="177" t="s">
        <v>65</v>
      </c>
      <c r="AE207" s="177" t="s">
        <v>65</v>
      </c>
      <c r="AF207" s="177" t="s">
        <v>65</v>
      </c>
      <c r="AG207" s="177" t="s">
        <v>65</v>
      </c>
      <c r="AH207" s="177" t="s">
        <v>65</v>
      </c>
      <c r="AI207" s="177" t="s">
        <v>65</v>
      </c>
      <c r="AJ207" s="177" t="s">
        <v>65</v>
      </c>
      <c r="AK207" s="177" t="s">
        <v>65</v>
      </c>
      <c r="AL207" s="177" t="s">
        <v>65</v>
      </c>
      <c r="AM207" s="177" t="s">
        <v>65</v>
      </c>
      <c r="AN207" s="177" t="s">
        <v>65</v>
      </c>
      <c r="AO207" s="177" t="s">
        <v>65</v>
      </c>
      <c r="AP207" s="177" t="s">
        <v>65</v>
      </c>
      <c r="AQ207" s="177" t="s">
        <v>65</v>
      </c>
      <c r="AR207" s="177" t="s">
        <v>65</v>
      </c>
      <c r="AS207" s="177" t="s">
        <v>65</v>
      </c>
      <c r="AT207" s="207" t="s">
        <v>65</v>
      </c>
      <c r="AU207" s="207" t="s">
        <v>64</v>
      </c>
      <c r="AV207" s="196" t="s">
        <v>65</v>
      </c>
      <c r="AW207" s="197" t="s">
        <v>65</v>
      </c>
      <c r="AX207" s="177" t="s">
        <v>65</v>
      </c>
      <c r="AY207" s="207" t="s">
        <v>64</v>
      </c>
      <c r="AZ207" s="207" t="s">
        <v>64</v>
      </c>
      <c r="BA207" s="177" t="s">
        <v>65</v>
      </c>
      <c r="BB207" s="177" t="s">
        <v>65</v>
      </c>
      <c r="BC207" s="177" t="s">
        <v>65</v>
      </c>
      <c r="BD207" s="177" t="s">
        <v>65</v>
      </c>
      <c r="BE207" s="177" t="s">
        <v>65</v>
      </c>
      <c r="BF207" s="177" t="s">
        <v>65</v>
      </c>
    </row>
    <row r="208" spans="1:58" ht="15.75" hidden="1" customHeight="1" x14ac:dyDescent="0.3">
      <c r="A208" s="223"/>
      <c r="B208" s="25"/>
      <c r="D208" s="167"/>
      <c r="E208" s="167"/>
      <c r="F208" s="167"/>
      <c r="G208" s="167"/>
      <c r="H208" s="167"/>
      <c r="I208" s="167"/>
      <c r="J208" s="167"/>
      <c r="K208" s="167"/>
      <c r="L208" s="167"/>
      <c r="M208" s="167"/>
      <c r="N208" s="167"/>
      <c r="O208" s="167"/>
      <c r="P208" s="167"/>
      <c r="Q208" s="200"/>
      <c r="R208" s="200"/>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c r="AV208" s="167"/>
      <c r="AW208" s="167"/>
      <c r="AX208" s="167"/>
      <c r="AY208" s="167"/>
      <c r="AZ208" s="167"/>
      <c r="BA208" s="167"/>
      <c r="BB208" s="167"/>
      <c r="BC208" s="167"/>
      <c r="BD208" s="167"/>
      <c r="BE208" s="167"/>
      <c r="BF208" s="177"/>
    </row>
    <row r="209" spans="1:58" ht="16.5" hidden="1" customHeight="1" x14ac:dyDescent="0.3">
      <c r="A209" s="223"/>
      <c r="B209" s="75" t="s">
        <v>15</v>
      </c>
      <c r="D209" s="177"/>
      <c r="E209" s="177" t="s">
        <v>64</v>
      </c>
      <c r="F209" s="177"/>
      <c r="G209" s="177"/>
      <c r="H209" s="159" t="s">
        <v>64</v>
      </c>
      <c r="I209" s="160"/>
      <c r="J209" s="177"/>
      <c r="K209" s="177" t="s">
        <v>64</v>
      </c>
      <c r="L209" s="177"/>
      <c r="M209" s="177"/>
      <c r="N209" s="159"/>
      <c r="O209" s="161"/>
      <c r="P209" s="161"/>
      <c r="Q209" s="159" t="s">
        <v>64</v>
      </c>
      <c r="R209" s="160" t="s">
        <v>65</v>
      </c>
      <c r="S209" s="159" t="s">
        <v>64</v>
      </c>
      <c r="T209" s="160" t="s">
        <v>65</v>
      </c>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59"/>
      <c r="AW209" s="160"/>
      <c r="AX209" s="177"/>
      <c r="AY209" s="177"/>
      <c r="AZ209" s="177" t="s">
        <v>64</v>
      </c>
      <c r="BA209" s="159"/>
      <c r="BB209" s="177"/>
      <c r="BC209" s="177"/>
      <c r="BD209" s="177"/>
      <c r="BE209" s="177"/>
      <c r="BF209" s="177"/>
    </row>
    <row r="210" spans="1:58" ht="16.5" hidden="1" customHeight="1" x14ac:dyDescent="0.3">
      <c r="A210" s="223"/>
      <c r="B210" s="75" t="s">
        <v>16</v>
      </c>
      <c r="D210" s="177"/>
      <c r="E210" s="177" t="s">
        <v>64</v>
      </c>
      <c r="F210" s="177"/>
      <c r="G210" s="177"/>
      <c r="H210" s="159"/>
      <c r="I210" s="160"/>
      <c r="J210" s="177"/>
      <c r="K210" s="177" t="s">
        <v>64</v>
      </c>
      <c r="L210" s="177"/>
      <c r="M210" s="177"/>
      <c r="N210" s="159"/>
      <c r="O210" s="161"/>
      <c r="P210" s="161"/>
      <c r="Q210" s="159" t="s">
        <v>64</v>
      </c>
      <c r="R210" s="160" t="s">
        <v>65</v>
      </c>
      <c r="S210" s="159" t="s">
        <v>64</v>
      </c>
      <c r="T210" s="160" t="s">
        <v>65</v>
      </c>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59"/>
      <c r="AW210" s="160"/>
      <c r="AX210" s="177"/>
      <c r="AY210" s="177"/>
      <c r="AZ210" s="177" t="s">
        <v>64</v>
      </c>
      <c r="BA210" s="159"/>
      <c r="BB210" s="177"/>
      <c r="BC210" s="177"/>
      <c r="BD210" s="177"/>
      <c r="BE210" s="177"/>
      <c r="BF210" s="177"/>
    </row>
    <row r="211" spans="1:58" ht="16.5" hidden="1" customHeight="1" x14ac:dyDescent="0.3">
      <c r="A211" s="223"/>
      <c r="B211" s="75" t="s">
        <v>729</v>
      </c>
      <c r="D211" s="177"/>
      <c r="E211" s="177" t="s">
        <v>64</v>
      </c>
      <c r="F211" s="177"/>
      <c r="G211" s="177"/>
      <c r="H211" s="159"/>
      <c r="I211" s="160"/>
      <c r="J211" s="177"/>
      <c r="K211" s="177" t="s">
        <v>64</v>
      </c>
      <c r="L211" s="177"/>
      <c r="M211" s="177"/>
      <c r="N211" s="159"/>
      <c r="O211" s="161"/>
      <c r="P211" s="161"/>
      <c r="Q211" s="159" t="s">
        <v>64</v>
      </c>
      <c r="R211" s="160" t="s">
        <v>65</v>
      </c>
      <c r="S211" s="159" t="s">
        <v>64</v>
      </c>
      <c r="T211" s="160" t="s">
        <v>65</v>
      </c>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7"/>
      <c r="AV211" s="159"/>
      <c r="AW211" s="160"/>
      <c r="AX211" s="177"/>
      <c r="AY211" s="177"/>
      <c r="AZ211" s="177" t="s">
        <v>64</v>
      </c>
      <c r="BA211" s="177"/>
      <c r="BB211" s="177"/>
      <c r="BC211" s="177"/>
      <c r="BD211" s="177"/>
      <c r="BE211" s="177"/>
      <c r="BF211" s="177"/>
    </row>
    <row r="212" spans="1:58" ht="16.5" hidden="1" customHeight="1" x14ac:dyDescent="0.3">
      <c r="A212" s="223"/>
      <c r="B212" s="75" t="s">
        <v>739</v>
      </c>
      <c r="D212" s="177"/>
      <c r="E212" s="177" t="s">
        <v>65</v>
      </c>
      <c r="F212" s="177"/>
      <c r="G212" s="177"/>
      <c r="H212" s="159"/>
      <c r="I212" s="160"/>
      <c r="J212" s="177"/>
      <c r="K212" s="177" t="s">
        <v>64</v>
      </c>
      <c r="L212" s="177"/>
      <c r="M212" s="177"/>
      <c r="N212" s="159"/>
      <c r="O212" s="161"/>
      <c r="P212" s="161"/>
      <c r="Q212" s="159" t="s">
        <v>64</v>
      </c>
      <c r="R212" s="160" t="s">
        <v>65</v>
      </c>
      <c r="S212" s="159" t="s">
        <v>64</v>
      </c>
      <c r="T212" s="160" t="s">
        <v>65</v>
      </c>
      <c r="U212" s="177"/>
      <c r="V212" s="177"/>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59"/>
      <c r="AW212" s="160"/>
      <c r="AX212" s="177"/>
      <c r="AY212" s="177"/>
      <c r="AZ212" s="177" t="s">
        <v>64</v>
      </c>
      <c r="BA212" s="177"/>
      <c r="BB212" s="177"/>
      <c r="BC212" s="177"/>
      <c r="BD212" s="177"/>
      <c r="BE212" s="177"/>
      <c r="BF212" s="177"/>
    </row>
    <row r="213" spans="1:58" ht="16.5" hidden="1" customHeight="1" x14ac:dyDescent="0.3">
      <c r="A213" s="223"/>
      <c r="B213" s="75" t="s">
        <v>740</v>
      </c>
      <c r="D213" s="177"/>
      <c r="E213" s="177" t="s">
        <v>64</v>
      </c>
      <c r="F213" s="177"/>
      <c r="G213" s="177"/>
      <c r="H213" s="159"/>
      <c r="I213" s="160"/>
      <c r="J213" s="177"/>
      <c r="K213" s="177" t="s">
        <v>64</v>
      </c>
      <c r="L213" s="177"/>
      <c r="M213" s="177"/>
      <c r="N213" s="159"/>
      <c r="O213" s="161"/>
      <c r="P213" s="161"/>
      <c r="Q213" s="159" t="s">
        <v>64</v>
      </c>
      <c r="R213" s="160" t="s">
        <v>65</v>
      </c>
      <c r="S213" s="159" t="s">
        <v>64</v>
      </c>
      <c r="T213" s="160" t="s">
        <v>65</v>
      </c>
      <c r="U213" s="177"/>
      <c r="V213" s="177"/>
      <c r="W213" s="177"/>
      <c r="X213" s="177"/>
      <c r="Y213" s="177"/>
      <c r="Z213" s="177"/>
      <c r="AA213" s="177"/>
      <c r="AB213" s="177"/>
      <c r="AC213" s="177"/>
      <c r="AD213" s="177"/>
      <c r="AE213" s="177"/>
      <c r="AF213" s="177"/>
      <c r="AG213" s="177"/>
      <c r="AH213" s="177"/>
      <c r="AI213" s="177"/>
      <c r="AJ213" s="177"/>
      <c r="AK213" s="177"/>
      <c r="AL213" s="177"/>
      <c r="AM213" s="177"/>
      <c r="AN213" s="177"/>
      <c r="AO213" s="177"/>
      <c r="AP213" s="177"/>
      <c r="AQ213" s="177"/>
      <c r="AR213" s="177"/>
      <c r="AS213" s="177"/>
      <c r="AT213" s="177"/>
      <c r="AU213" s="177"/>
      <c r="AV213" s="159"/>
      <c r="AW213" s="160"/>
      <c r="AX213" s="177"/>
      <c r="AY213" s="177"/>
      <c r="AZ213" s="177" t="s">
        <v>64</v>
      </c>
      <c r="BA213" s="177"/>
      <c r="BB213" s="177"/>
      <c r="BC213" s="177"/>
      <c r="BD213" s="177"/>
      <c r="BE213" s="177"/>
      <c r="BF213" s="177"/>
    </row>
    <row r="214" spans="1:58" ht="16.5" hidden="1" customHeight="1" x14ac:dyDescent="0.3">
      <c r="A214" s="223"/>
      <c r="B214" s="75" t="s">
        <v>741</v>
      </c>
      <c r="D214" s="177"/>
      <c r="E214" s="177" t="s">
        <v>65</v>
      </c>
      <c r="F214" s="177"/>
      <c r="G214" s="177"/>
      <c r="H214" s="159"/>
      <c r="I214" s="160"/>
      <c r="J214" s="177"/>
      <c r="K214" s="177" t="s">
        <v>64</v>
      </c>
      <c r="L214" s="177"/>
      <c r="M214" s="177"/>
      <c r="N214" s="159"/>
      <c r="O214" s="161"/>
      <c r="P214" s="161"/>
      <c r="Q214" s="159" t="s">
        <v>64</v>
      </c>
      <c r="R214" s="160" t="s">
        <v>65</v>
      </c>
      <c r="S214" s="159" t="s">
        <v>64</v>
      </c>
      <c r="T214" s="160" t="s">
        <v>65</v>
      </c>
      <c r="U214" s="177"/>
      <c r="V214" s="177"/>
      <c r="W214" s="177"/>
      <c r="X214" s="177"/>
      <c r="Y214" s="177"/>
      <c r="Z214" s="177"/>
      <c r="AA214" s="177"/>
      <c r="AB214" s="177"/>
      <c r="AC214" s="177"/>
      <c r="AD214" s="177"/>
      <c r="AE214" s="177"/>
      <c r="AF214" s="177"/>
      <c r="AG214" s="177"/>
      <c r="AH214" s="177"/>
      <c r="AI214" s="177"/>
      <c r="AJ214" s="177"/>
      <c r="AK214" s="177"/>
      <c r="AL214" s="177"/>
      <c r="AM214" s="177"/>
      <c r="AN214" s="177"/>
      <c r="AO214" s="177"/>
      <c r="AP214" s="177"/>
      <c r="AQ214" s="177"/>
      <c r="AR214" s="177"/>
      <c r="AS214" s="177"/>
      <c r="AT214" s="177"/>
      <c r="AU214" s="177"/>
      <c r="AV214" s="159"/>
      <c r="AW214" s="160"/>
      <c r="AX214" s="177"/>
      <c r="AY214" s="177"/>
      <c r="AZ214" s="177" t="s">
        <v>64</v>
      </c>
      <c r="BA214" s="177"/>
      <c r="BB214" s="177"/>
      <c r="BC214" s="177"/>
      <c r="BD214" s="177"/>
      <c r="BE214" s="177"/>
      <c r="BF214" s="177"/>
    </row>
    <row r="215" spans="1:58" ht="16.5" hidden="1" customHeight="1" x14ac:dyDescent="0.3">
      <c r="A215" s="223"/>
      <c r="B215" s="75" t="s">
        <v>742</v>
      </c>
      <c r="D215" s="177"/>
      <c r="E215" s="177" t="s">
        <v>64</v>
      </c>
      <c r="F215" s="177"/>
      <c r="G215" s="177"/>
      <c r="H215" s="159"/>
      <c r="I215" s="160"/>
      <c r="J215" s="177"/>
      <c r="K215" s="177" t="s">
        <v>64</v>
      </c>
      <c r="L215" s="177"/>
      <c r="M215" s="177"/>
      <c r="N215" s="159"/>
      <c r="O215" s="161"/>
      <c r="P215" s="161"/>
      <c r="Q215" s="159" t="s">
        <v>64</v>
      </c>
      <c r="R215" s="160" t="s">
        <v>65</v>
      </c>
      <c r="S215" s="159" t="s">
        <v>64</v>
      </c>
      <c r="T215" s="160" t="s">
        <v>65</v>
      </c>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177"/>
      <c r="AR215" s="177"/>
      <c r="AS215" s="177"/>
      <c r="AT215" s="177"/>
      <c r="AU215" s="177"/>
      <c r="AV215" s="159"/>
      <c r="AW215" s="160"/>
      <c r="AX215" s="177"/>
      <c r="AY215" s="177"/>
      <c r="AZ215" s="177" t="s">
        <v>64</v>
      </c>
      <c r="BA215" s="177"/>
      <c r="BB215" s="177"/>
      <c r="BC215" s="177"/>
      <c r="BD215" s="177"/>
      <c r="BE215" s="177"/>
      <c r="BF215" s="177"/>
    </row>
    <row r="216" spans="1:58" ht="16.5" hidden="1" customHeight="1" x14ac:dyDescent="0.3">
      <c r="A216" s="223"/>
      <c r="B216" s="75" t="s">
        <v>743</v>
      </c>
      <c r="D216" s="177"/>
      <c r="E216" s="177" t="s">
        <v>64</v>
      </c>
      <c r="F216" s="177"/>
      <c r="G216" s="177"/>
      <c r="H216" s="159"/>
      <c r="I216" s="160"/>
      <c r="J216" s="177"/>
      <c r="K216" s="177" t="s">
        <v>64</v>
      </c>
      <c r="L216" s="177"/>
      <c r="M216" s="177"/>
      <c r="N216" s="159"/>
      <c r="O216" s="161"/>
      <c r="P216" s="161"/>
      <c r="Q216" s="159" t="s">
        <v>64</v>
      </c>
      <c r="R216" s="160" t="s">
        <v>65</v>
      </c>
      <c r="S216" s="159" t="s">
        <v>64</v>
      </c>
      <c r="T216" s="160" t="s">
        <v>65</v>
      </c>
      <c r="U216" s="177"/>
      <c r="V216" s="177"/>
      <c r="W216" s="177"/>
      <c r="X216" s="177"/>
      <c r="Y216" s="177"/>
      <c r="Z216" s="177"/>
      <c r="AA216" s="177"/>
      <c r="AB216" s="177"/>
      <c r="AC216" s="177"/>
      <c r="AD216" s="177"/>
      <c r="AE216" s="177"/>
      <c r="AF216" s="177"/>
      <c r="AG216" s="177"/>
      <c r="AH216" s="177"/>
      <c r="AI216" s="177"/>
      <c r="AJ216" s="177"/>
      <c r="AK216" s="177"/>
      <c r="AL216" s="177"/>
      <c r="AM216" s="177"/>
      <c r="AN216" s="177"/>
      <c r="AO216" s="177"/>
      <c r="AP216" s="177"/>
      <c r="AQ216" s="177"/>
      <c r="AR216" s="177"/>
      <c r="AS216" s="177"/>
      <c r="AT216" s="177"/>
      <c r="AU216" s="177"/>
      <c r="AV216" s="159"/>
      <c r="AW216" s="160"/>
      <c r="AX216" s="177"/>
      <c r="AY216" s="177"/>
      <c r="AZ216" s="177" t="s">
        <v>65</v>
      </c>
      <c r="BA216" s="177"/>
      <c r="BB216" s="177"/>
      <c r="BC216" s="177"/>
      <c r="BD216" s="177"/>
      <c r="BE216" s="177"/>
      <c r="BF216" s="177"/>
    </row>
    <row r="217" spans="1:58" ht="15.75" hidden="1" customHeight="1" x14ac:dyDescent="0.3">
      <c r="A217" s="223"/>
      <c r="B217" s="12" t="s">
        <v>667</v>
      </c>
      <c r="D217" s="167"/>
      <c r="E217" s="167"/>
      <c r="F217" s="167"/>
      <c r="G217" s="167"/>
      <c r="H217" s="167"/>
      <c r="I217" s="167"/>
      <c r="J217" s="167"/>
      <c r="K217" s="167"/>
      <c r="L217" s="167"/>
      <c r="M217" s="167"/>
      <c r="N217" s="167"/>
      <c r="O217" s="167"/>
      <c r="P217" s="167"/>
      <c r="Q217" s="198"/>
      <c r="R217" s="198"/>
      <c r="S217" s="167"/>
      <c r="T217" s="167"/>
      <c r="U217" s="167"/>
      <c r="V217" s="167"/>
      <c r="W217" s="167"/>
      <c r="X217" s="167"/>
      <c r="Y217" s="167"/>
      <c r="Z217" s="167"/>
      <c r="AA217" s="167"/>
      <c r="AB217" s="167"/>
      <c r="AC217" s="167"/>
      <c r="AD217" s="167"/>
      <c r="AE217" s="167"/>
      <c r="AF217" s="167"/>
      <c r="AG217" s="167"/>
      <c r="AH217" s="167"/>
      <c r="AI217" s="167"/>
      <c r="AJ217" s="167"/>
      <c r="AK217" s="167"/>
      <c r="AL217" s="167"/>
      <c r="AM217" s="167"/>
      <c r="AN217" s="167"/>
      <c r="AO217" s="167"/>
      <c r="AP217" s="167"/>
      <c r="AQ217" s="167"/>
      <c r="AR217" s="167"/>
      <c r="AS217" s="167"/>
      <c r="AT217" s="167"/>
      <c r="AU217" s="167"/>
      <c r="AV217" s="167"/>
      <c r="AW217" s="167"/>
      <c r="AX217" s="167"/>
      <c r="AY217" s="167"/>
      <c r="AZ217" s="167"/>
      <c r="BA217" s="167"/>
      <c r="BB217" s="167"/>
      <c r="BC217" s="167"/>
      <c r="BD217" s="167"/>
      <c r="BE217" s="167"/>
      <c r="BF217" s="177"/>
    </row>
    <row r="218" spans="1:58" ht="15.75" hidden="1" customHeight="1" x14ac:dyDescent="0.3">
      <c r="A218" s="223"/>
      <c r="B218" s="51" t="s">
        <v>744</v>
      </c>
      <c r="D218" s="207" t="s">
        <v>64</v>
      </c>
      <c r="E218" s="207" t="s">
        <v>64</v>
      </c>
      <c r="F218" s="207"/>
      <c r="G218" s="207"/>
      <c r="H218" s="196" t="s">
        <v>64</v>
      </c>
      <c r="I218" s="197" t="s">
        <v>65</v>
      </c>
      <c r="J218" s="207"/>
      <c r="K218" s="196" t="s">
        <v>64</v>
      </c>
      <c r="L218" s="197" t="s">
        <v>65</v>
      </c>
      <c r="M218" s="207"/>
      <c r="N218" s="196"/>
      <c r="O218" s="165"/>
      <c r="P218" s="165"/>
      <c r="Q218" s="178"/>
      <c r="R218" s="179"/>
      <c r="S218" s="196" t="s">
        <v>64</v>
      </c>
      <c r="T218" s="197" t="s">
        <v>65</v>
      </c>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7"/>
      <c r="AR218" s="207" t="s">
        <v>65</v>
      </c>
      <c r="AS218" s="207"/>
      <c r="AT218" s="207"/>
      <c r="AU218" s="207"/>
      <c r="AV218" s="196"/>
      <c r="AW218" s="197"/>
      <c r="AX218" s="207"/>
      <c r="AY218" s="207"/>
      <c r="AZ218" s="207"/>
      <c r="BA218" s="207"/>
      <c r="BB218" s="207"/>
      <c r="BC218" s="207"/>
      <c r="BD218" s="207"/>
      <c r="BE218" s="207"/>
      <c r="BF218" s="177"/>
    </row>
    <row r="219" spans="1:58" ht="15.75" customHeight="1" x14ac:dyDescent="0.3">
      <c r="A219" s="223"/>
      <c r="B219" s="12" t="s">
        <v>667</v>
      </c>
      <c r="D219" s="167"/>
      <c r="E219" s="167"/>
      <c r="F219" s="167"/>
      <c r="G219" s="167"/>
      <c r="H219" s="167"/>
      <c r="I219" s="167"/>
      <c r="J219" s="167"/>
      <c r="K219" s="167"/>
      <c r="L219" s="167"/>
      <c r="M219" s="167"/>
      <c r="N219" s="167"/>
      <c r="O219" s="167"/>
      <c r="P219" s="167"/>
      <c r="Q219" s="199"/>
      <c r="R219" s="199"/>
      <c r="S219" s="167"/>
      <c r="T219" s="167"/>
      <c r="U219" s="167"/>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c r="BB219" s="167"/>
      <c r="BC219" s="167"/>
      <c r="BD219" s="167"/>
      <c r="BE219" s="167"/>
      <c r="BF219" s="167"/>
    </row>
    <row r="220" spans="1:58" ht="18.75" customHeight="1" x14ac:dyDescent="0.3">
      <c r="A220" s="373" t="s">
        <v>745</v>
      </c>
      <c r="B220" s="51" t="s">
        <v>745</v>
      </c>
      <c r="D220" s="167"/>
      <c r="E220" s="167"/>
      <c r="F220" s="167"/>
      <c r="G220" s="167"/>
      <c r="H220" s="167"/>
      <c r="I220" s="167"/>
      <c r="J220" s="167"/>
      <c r="K220" s="374"/>
      <c r="L220" s="374"/>
      <c r="M220" s="167"/>
      <c r="N220" s="167"/>
      <c r="O220" s="167"/>
      <c r="P220" s="167"/>
      <c r="Q220" s="374"/>
      <c r="R220" s="374"/>
      <c r="S220" s="374"/>
      <c r="T220" s="374"/>
      <c r="U220" s="167"/>
      <c r="V220" s="167"/>
      <c r="W220" s="167"/>
      <c r="X220" s="167"/>
      <c r="Y220" s="167"/>
      <c r="Z220" s="167"/>
      <c r="AA220" s="167"/>
      <c r="AB220" s="167"/>
      <c r="AC220" s="167"/>
      <c r="AD220" s="167"/>
      <c r="AE220" s="167"/>
      <c r="AF220" s="167"/>
      <c r="AG220" s="167"/>
      <c r="AH220" s="167"/>
      <c r="AI220" s="167"/>
      <c r="AJ220" s="167"/>
      <c r="AK220" s="167"/>
      <c r="AL220" s="167"/>
      <c r="AM220" s="167"/>
      <c r="AN220" s="167"/>
      <c r="AO220" s="167"/>
      <c r="AP220" s="167"/>
      <c r="AQ220" s="167"/>
      <c r="AR220" s="167"/>
      <c r="AS220" s="167"/>
      <c r="AT220" s="167"/>
      <c r="AU220" s="167"/>
      <c r="AV220" s="374"/>
      <c r="AW220" s="374"/>
      <c r="AX220" s="167"/>
      <c r="AY220" s="167"/>
      <c r="AZ220" s="167"/>
      <c r="BA220" s="374"/>
      <c r="BB220" s="167"/>
      <c r="BC220" s="167"/>
      <c r="BD220" s="167"/>
      <c r="BE220" s="167"/>
      <c r="BF220" s="167"/>
    </row>
    <row r="221" spans="1:58" ht="14.4" x14ac:dyDescent="0.3">
      <c r="A221" s="373"/>
      <c r="B221" s="25" t="s">
        <v>667</v>
      </c>
      <c r="D221" s="167"/>
      <c r="E221" s="167"/>
      <c r="F221" s="167"/>
      <c r="G221" s="167"/>
      <c r="H221" s="167"/>
      <c r="I221" s="167"/>
      <c r="J221" s="167"/>
      <c r="K221" s="374"/>
      <c r="L221" s="374"/>
      <c r="M221" s="167"/>
      <c r="N221" s="167"/>
      <c r="O221" s="167"/>
      <c r="P221" s="167"/>
      <c r="Q221" s="374"/>
      <c r="R221" s="374"/>
      <c r="S221" s="374"/>
      <c r="T221" s="374"/>
      <c r="U221" s="167"/>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c r="AV221" s="374"/>
      <c r="AW221" s="374"/>
      <c r="AX221" s="167"/>
      <c r="AY221" s="167"/>
      <c r="AZ221" s="167"/>
      <c r="BA221" s="374"/>
      <c r="BB221" s="167"/>
      <c r="BC221" s="167"/>
      <c r="BD221" s="167"/>
      <c r="BE221" s="167"/>
      <c r="BF221" s="167"/>
    </row>
    <row r="222" spans="1:58" ht="15" thickBot="1" x14ac:dyDescent="0.35">
      <c r="A222" s="373"/>
      <c r="B222" s="58" t="s">
        <v>746</v>
      </c>
      <c r="D222" s="167"/>
      <c r="E222" s="167"/>
      <c r="F222" s="167"/>
      <c r="G222" s="167"/>
      <c r="H222" s="167"/>
      <c r="I222" s="167"/>
      <c r="J222" s="167"/>
      <c r="K222" s="375"/>
      <c r="L222" s="375"/>
      <c r="M222" s="167"/>
      <c r="N222" s="167"/>
      <c r="O222" s="167"/>
      <c r="P222" s="167"/>
      <c r="Q222" s="375"/>
      <c r="R222" s="375"/>
      <c r="S222" s="375"/>
      <c r="T222" s="375"/>
      <c r="U222" s="167"/>
      <c r="V222" s="167"/>
      <c r="W222" s="167"/>
      <c r="X222" s="167"/>
      <c r="Y222" s="167"/>
      <c r="Z222" s="167"/>
      <c r="AA222" s="167"/>
      <c r="AB222" s="167"/>
      <c r="AC222" s="167"/>
      <c r="AD222" s="167"/>
      <c r="AE222" s="167"/>
      <c r="AF222" s="167"/>
      <c r="AG222" s="167"/>
      <c r="AH222" s="167"/>
      <c r="AI222" s="167"/>
      <c r="AJ222" s="167"/>
      <c r="AK222" s="167"/>
      <c r="AL222" s="167"/>
      <c r="AM222" s="167"/>
      <c r="AN222" s="167"/>
      <c r="AO222" s="167"/>
      <c r="AP222" s="167"/>
      <c r="AQ222" s="167"/>
      <c r="AR222" s="167"/>
      <c r="AS222" s="167"/>
      <c r="AT222" s="167"/>
      <c r="AU222" s="167"/>
      <c r="AV222" s="375"/>
      <c r="AW222" s="375"/>
      <c r="AX222" s="167"/>
      <c r="AY222" s="167"/>
      <c r="AZ222" s="167"/>
      <c r="BA222" s="375"/>
      <c r="BB222" s="167"/>
      <c r="BC222" s="167"/>
      <c r="BD222" s="167"/>
      <c r="BE222" s="167"/>
      <c r="BF222" s="167"/>
    </row>
    <row r="223" spans="1:58" ht="15.6" thickTop="1" thickBot="1" x14ac:dyDescent="0.35">
      <c r="A223" s="373"/>
      <c r="B223" s="49" t="s">
        <v>950</v>
      </c>
      <c r="D223" s="177" t="s">
        <v>65</v>
      </c>
      <c r="E223" s="177" t="s">
        <v>64</v>
      </c>
      <c r="F223" s="177" t="s">
        <v>64</v>
      </c>
      <c r="G223" s="177" t="s">
        <v>64</v>
      </c>
      <c r="H223" s="159" t="s">
        <v>64</v>
      </c>
      <c r="I223" s="160" t="s">
        <v>65</v>
      </c>
      <c r="J223" s="177" t="s">
        <v>65</v>
      </c>
      <c r="K223" s="159" t="s">
        <v>64</v>
      </c>
      <c r="L223" s="160" t="s">
        <v>65</v>
      </c>
      <c r="M223" s="177" t="s">
        <v>64</v>
      </c>
      <c r="N223" s="159" t="s">
        <v>64</v>
      </c>
      <c r="O223" s="161" t="s">
        <v>64</v>
      </c>
      <c r="P223" s="161" t="s">
        <v>64</v>
      </c>
      <c r="Q223" s="159" t="s">
        <v>64</v>
      </c>
      <c r="R223" s="160" t="s">
        <v>65</v>
      </c>
      <c r="S223" s="159" t="s">
        <v>64</v>
      </c>
      <c r="T223" s="160" t="s">
        <v>65</v>
      </c>
      <c r="U223" s="177" t="s">
        <v>65</v>
      </c>
      <c r="V223" s="177" t="s">
        <v>64</v>
      </c>
      <c r="W223" s="177" t="s">
        <v>64</v>
      </c>
      <c r="X223" s="177" t="s">
        <v>64</v>
      </c>
      <c r="Y223" s="177" t="s">
        <v>65</v>
      </c>
      <c r="Z223" s="177" t="s">
        <v>64</v>
      </c>
      <c r="AA223" s="177" t="s">
        <v>64</v>
      </c>
      <c r="AB223" s="177" t="s">
        <v>64</v>
      </c>
      <c r="AC223" s="177" t="s">
        <v>64</v>
      </c>
      <c r="AD223" s="177" t="s">
        <v>65</v>
      </c>
      <c r="AE223" s="177" t="s">
        <v>65</v>
      </c>
      <c r="AF223" s="177" t="s">
        <v>65</v>
      </c>
      <c r="AG223" s="177" t="s">
        <v>64</v>
      </c>
      <c r="AH223" s="177" t="s">
        <v>64</v>
      </c>
      <c r="AI223" s="177" t="s">
        <v>64</v>
      </c>
      <c r="AJ223" s="177" t="s">
        <v>64</v>
      </c>
      <c r="AK223" s="177" t="s">
        <v>64</v>
      </c>
      <c r="AL223" s="177" t="s">
        <v>65</v>
      </c>
      <c r="AM223" s="177" t="s">
        <v>65</v>
      </c>
      <c r="AN223" s="177" t="s">
        <v>64</v>
      </c>
      <c r="AO223" s="177" t="s">
        <v>65</v>
      </c>
      <c r="AP223" s="177" t="s">
        <v>64</v>
      </c>
      <c r="AQ223" s="177" t="s">
        <v>65</v>
      </c>
      <c r="AR223" s="177" t="s">
        <v>64</v>
      </c>
      <c r="AS223" s="177" t="s">
        <v>65</v>
      </c>
      <c r="AT223" s="177" t="s">
        <v>64</v>
      </c>
      <c r="AU223" s="177" t="s">
        <v>64</v>
      </c>
      <c r="AV223" s="159" t="s">
        <v>64</v>
      </c>
      <c r="AW223" s="160" t="s">
        <v>65</v>
      </c>
      <c r="AX223" s="177" t="s">
        <v>65</v>
      </c>
      <c r="AY223" s="177" t="s">
        <v>65</v>
      </c>
      <c r="AZ223" s="177" t="s">
        <v>65</v>
      </c>
      <c r="BA223" s="159" t="s">
        <v>65</v>
      </c>
      <c r="BB223" s="177" t="s">
        <v>64</v>
      </c>
      <c r="BC223" s="177" t="s">
        <v>65</v>
      </c>
      <c r="BD223" s="177" t="s">
        <v>64</v>
      </c>
      <c r="BE223" s="177" t="s">
        <v>65</v>
      </c>
      <c r="BF223" s="177" t="s">
        <v>65</v>
      </c>
    </row>
    <row r="224" spans="1:58" ht="15.6" thickTop="1" thickBot="1" x14ac:dyDescent="0.35">
      <c r="A224" s="373"/>
      <c r="B224" s="49" t="s">
        <v>97</v>
      </c>
      <c r="D224" s="177" t="s">
        <v>65</v>
      </c>
      <c r="E224" s="177" t="s">
        <v>65</v>
      </c>
      <c r="F224" s="177" t="s">
        <v>65</v>
      </c>
      <c r="G224" s="177" t="s">
        <v>65</v>
      </c>
      <c r="H224" s="159" t="s">
        <v>65</v>
      </c>
      <c r="I224" s="160" t="s">
        <v>65</v>
      </c>
      <c r="J224" s="177" t="s">
        <v>65</v>
      </c>
      <c r="K224" s="159" t="s">
        <v>64</v>
      </c>
      <c r="L224" s="160" t="s">
        <v>65</v>
      </c>
      <c r="M224" s="177" t="s">
        <v>65</v>
      </c>
      <c r="N224" s="159" t="s">
        <v>65</v>
      </c>
      <c r="O224" s="161" t="s">
        <v>65</v>
      </c>
      <c r="P224" s="161" t="s">
        <v>65</v>
      </c>
      <c r="Q224" s="159" t="s">
        <v>65</v>
      </c>
      <c r="R224" s="160" t="s">
        <v>65</v>
      </c>
      <c r="S224" s="159" t="s">
        <v>64</v>
      </c>
      <c r="T224" s="160" t="s">
        <v>65</v>
      </c>
      <c r="U224" s="177" t="s">
        <v>65</v>
      </c>
      <c r="V224" s="177" t="s">
        <v>65</v>
      </c>
      <c r="W224" s="177" t="s">
        <v>65</v>
      </c>
      <c r="X224" s="177" t="s">
        <v>65</v>
      </c>
      <c r="Y224" s="177" t="s">
        <v>65</v>
      </c>
      <c r="Z224" s="177" t="s">
        <v>65</v>
      </c>
      <c r="AA224" s="177" t="s">
        <v>65</v>
      </c>
      <c r="AB224" s="177" t="s">
        <v>65</v>
      </c>
      <c r="AC224" s="177" t="s">
        <v>65</v>
      </c>
      <c r="AD224" s="177" t="s">
        <v>65</v>
      </c>
      <c r="AE224" s="177" t="s">
        <v>65</v>
      </c>
      <c r="AF224" s="177" t="s">
        <v>65</v>
      </c>
      <c r="AG224" s="177" t="s">
        <v>65</v>
      </c>
      <c r="AH224" s="177" t="s">
        <v>65</v>
      </c>
      <c r="AI224" s="177" t="s">
        <v>65</v>
      </c>
      <c r="AJ224" s="177" t="s">
        <v>65</v>
      </c>
      <c r="AK224" s="177" t="s">
        <v>65</v>
      </c>
      <c r="AL224" s="177" t="s">
        <v>65</v>
      </c>
      <c r="AM224" s="177" t="s">
        <v>65</v>
      </c>
      <c r="AN224" s="177" t="s">
        <v>65</v>
      </c>
      <c r="AO224" s="177" t="s">
        <v>65</v>
      </c>
      <c r="AP224" s="177" t="s">
        <v>65</v>
      </c>
      <c r="AQ224" s="177" t="s">
        <v>65</v>
      </c>
      <c r="AR224" s="177" t="s">
        <v>65</v>
      </c>
      <c r="AS224" s="177" t="s">
        <v>65</v>
      </c>
      <c r="AT224" s="177" t="s">
        <v>65</v>
      </c>
      <c r="AU224" s="177" t="s">
        <v>65</v>
      </c>
      <c r="AV224" s="159" t="s">
        <v>65</v>
      </c>
      <c r="AW224" s="160" t="s">
        <v>65</v>
      </c>
      <c r="AX224" s="177" t="s">
        <v>65</v>
      </c>
      <c r="AY224" s="177" t="s">
        <v>65</v>
      </c>
      <c r="AZ224" s="177" t="s">
        <v>65</v>
      </c>
      <c r="BA224" s="177" t="s">
        <v>65</v>
      </c>
      <c r="BB224" s="177" t="s">
        <v>65</v>
      </c>
      <c r="BC224" s="177" t="s">
        <v>65</v>
      </c>
      <c r="BD224" s="177" t="s">
        <v>65</v>
      </c>
      <c r="BE224" s="177" t="s">
        <v>65</v>
      </c>
      <c r="BF224" s="177" t="s">
        <v>65</v>
      </c>
    </row>
    <row r="225" spans="1:58" ht="15.6" thickTop="1" thickBot="1" x14ac:dyDescent="0.35">
      <c r="A225" s="373"/>
      <c r="B225" s="49" t="s">
        <v>747</v>
      </c>
      <c r="D225" s="177" t="s">
        <v>65</v>
      </c>
      <c r="E225" s="177" t="s">
        <v>65</v>
      </c>
      <c r="F225" s="177" t="s">
        <v>65</v>
      </c>
      <c r="G225" s="177" t="s">
        <v>65</v>
      </c>
      <c r="H225" s="159" t="s">
        <v>65</v>
      </c>
      <c r="I225" s="160" t="s">
        <v>65</v>
      </c>
      <c r="J225" s="177" t="s">
        <v>65</v>
      </c>
      <c r="K225" s="159" t="s">
        <v>65</v>
      </c>
      <c r="L225" s="160" t="s">
        <v>65</v>
      </c>
      <c r="M225" s="177" t="s">
        <v>65</v>
      </c>
      <c r="N225" s="159" t="s">
        <v>65</v>
      </c>
      <c r="O225" s="161" t="s">
        <v>65</v>
      </c>
      <c r="P225" s="161" t="s">
        <v>65</v>
      </c>
      <c r="Q225" s="159" t="s">
        <v>65</v>
      </c>
      <c r="R225" s="160" t="s">
        <v>65</v>
      </c>
      <c r="S225" s="159" t="s">
        <v>65</v>
      </c>
      <c r="T225" s="160" t="s">
        <v>65</v>
      </c>
      <c r="U225" s="177" t="s">
        <v>65</v>
      </c>
      <c r="V225" s="177" t="s">
        <v>65</v>
      </c>
      <c r="W225" s="177" t="s">
        <v>65</v>
      </c>
      <c r="X225" s="177" t="s">
        <v>65</v>
      </c>
      <c r="Y225" s="177" t="s">
        <v>65</v>
      </c>
      <c r="Z225" s="177" t="s">
        <v>65</v>
      </c>
      <c r="AA225" s="177" t="s">
        <v>65</v>
      </c>
      <c r="AB225" s="177" t="s">
        <v>65</v>
      </c>
      <c r="AC225" s="177" t="s">
        <v>65</v>
      </c>
      <c r="AD225" s="177" t="s">
        <v>65</v>
      </c>
      <c r="AE225" s="177" t="s">
        <v>65</v>
      </c>
      <c r="AF225" s="177" t="s">
        <v>65</v>
      </c>
      <c r="AG225" s="177" t="s">
        <v>65</v>
      </c>
      <c r="AH225" s="177" t="s">
        <v>65</v>
      </c>
      <c r="AI225" s="177" t="s">
        <v>65</v>
      </c>
      <c r="AJ225" s="177" t="s">
        <v>65</v>
      </c>
      <c r="AK225" s="177" t="s">
        <v>64</v>
      </c>
      <c r="AL225" s="177" t="s">
        <v>65</v>
      </c>
      <c r="AM225" s="177" t="s">
        <v>65</v>
      </c>
      <c r="AN225" s="177" t="s">
        <v>65</v>
      </c>
      <c r="AO225" s="177" t="s">
        <v>65</v>
      </c>
      <c r="AP225" s="177" t="s">
        <v>65</v>
      </c>
      <c r="AQ225" s="177" t="s">
        <v>65</v>
      </c>
      <c r="AR225" s="177" t="s">
        <v>65</v>
      </c>
      <c r="AS225" s="177" t="s">
        <v>65</v>
      </c>
      <c r="AT225" s="177" t="s">
        <v>65</v>
      </c>
      <c r="AU225" s="177" t="s">
        <v>64</v>
      </c>
      <c r="AV225" s="159" t="s">
        <v>65</v>
      </c>
      <c r="AW225" s="160" t="s">
        <v>65</v>
      </c>
      <c r="AX225" s="177" t="s">
        <v>65</v>
      </c>
      <c r="AY225" s="177" t="s">
        <v>65</v>
      </c>
      <c r="AZ225" s="177" t="s">
        <v>65</v>
      </c>
      <c r="BA225" s="159" t="s">
        <v>65</v>
      </c>
      <c r="BB225" s="177" t="s">
        <v>65</v>
      </c>
      <c r="BC225" s="177" t="s">
        <v>65</v>
      </c>
      <c r="BD225" s="177" t="s">
        <v>65</v>
      </c>
      <c r="BE225" s="177" t="s">
        <v>65</v>
      </c>
      <c r="BF225" s="177" t="s">
        <v>65</v>
      </c>
    </row>
    <row r="226" spans="1:58" ht="15" thickTop="1" x14ac:dyDescent="0.3">
      <c r="A226" s="373"/>
      <c r="B226" s="2" t="s">
        <v>667</v>
      </c>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row>
    <row r="227" spans="1:58" ht="15" thickBot="1" x14ac:dyDescent="0.35">
      <c r="A227" s="373"/>
      <c r="B227" s="61" t="s">
        <v>748</v>
      </c>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7"/>
      <c r="AW227" s="167"/>
      <c r="AX227" s="167"/>
      <c r="AY227" s="167"/>
      <c r="AZ227" s="167"/>
      <c r="BA227" s="167"/>
      <c r="BB227" s="167"/>
      <c r="BC227" s="167"/>
      <c r="BD227" s="167"/>
      <c r="BE227" s="167"/>
      <c r="BF227" s="167"/>
    </row>
    <row r="228" spans="1:58" ht="15.6" thickTop="1" thickBot="1" x14ac:dyDescent="0.35">
      <c r="A228" s="373"/>
      <c r="B228" s="49" t="s">
        <v>722</v>
      </c>
      <c r="D228" s="177" t="s">
        <v>65</v>
      </c>
      <c r="E228" s="177" t="s">
        <v>65</v>
      </c>
      <c r="F228" s="177" t="s">
        <v>64</v>
      </c>
      <c r="G228" s="177" t="s">
        <v>65</v>
      </c>
      <c r="H228" s="159" t="s">
        <v>64</v>
      </c>
      <c r="I228" s="160" t="s">
        <v>65</v>
      </c>
      <c r="J228" s="177" t="s">
        <v>65</v>
      </c>
      <c r="K228" s="159" t="s">
        <v>64</v>
      </c>
      <c r="L228" s="160" t="s">
        <v>65</v>
      </c>
      <c r="M228" s="177" t="s">
        <v>65</v>
      </c>
      <c r="N228" s="159" t="s">
        <v>65</v>
      </c>
      <c r="O228" s="161" t="s">
        <v>65</v>
      </c>
      <c r="P228" s="161" t="s">
        <v>65</v>
      </c>
      <c r="Q228" s="159" t="s">
        <v>65</v>
      </c>
      <c r="R228" s="160" t="s">
        <v>65</v>
      </c>
      <c r="S228" s="159" t="s">
        <v>64</v>
      </c>
      <c r="T228" s="160" t="s">
        <v>65</v>
      </c>
      <c r="U228" s="177" t="s">
        <v>64</v>
      </c>
      <c r="V228" s="177" t="s">
        <v>65</v>
      </c>
      <c r="W228" s="177" t="s">
        <v>65</v>
      </c>
      <c r="X228" s="177" t="s">
        <v>64</v>
      </c>
      <c r="Y228" s="177" t="s">
        <v>65</v>
      </c>
      <c r="Z228" s="177" t="s">
        <v>65</v>
      </c>
      <c r="AA228" s="177" t="s">
        <v>65</v>
      </c>
      <c r="AB228" s="177" t="s">
        <v>65</v>
      </c>
      <c r="AC228" s="177" t="s">
        <v>64</v>
      </c>
      <c r="AD228" s="177" t="s">
        <v>64</v>
      </c>
      <c r="AE228" s="177" t="s">
        <v>64</v>
      </c>
      <c r="AF228" s="177" t="s">
        <v>64</v>
      </c>
      <c r="AG228" s="177" t="s">
        <v>64</v>
      </c>
      <c r="AH228" s="177" t="s">
        <v>64</v>
      </c>
      <c r="AI228" s="177" t="s">
        <v>64</v>
      </c>
      <c r="AJ228" s="177" t="s">
        <v>64</v>
      </c>
      <c r="AK228" s="177" t="s">
        <v>64</v>
      </c>
      <c r="AL228" s="177" t="s">
        <v>64</v>
      </c>
      <c r="AM228" s="177" t="s">
        <v>64</v>
      </c>
      <c r="AN228" s="177" t="s">
        <v>64</v>
      </c>
      <c r="AO228" s="177" t="s">
        <v>64</v>
      </c>
      <c r="AP228" s="177" t="s">
        <v>64</v>
      </c>
      <c r="AQ228" s="177" t="s">
        <v>64</v>
      </c>
      <c r="AR228" s="177" t="s">
        <v>65</v>
      </c>
      <c r="AS228" s="177" t="s">
        <v>64</v>
      </c>
      <c r="AT228" s="177" t="s">
        <v>64</v>
      </c>
      <c r="AU228" s="177" t="s">
        <v>64</v>
      </c>
      <c r="AV228" s="159" t="s">
        <v>65</v>
      </c>
      <c r="AW228" s="160" t="s">
        <v>65</v>
      </c>
      <c r="AX228" s="177" t="s">
        <v>65</v>
      </c>
      <c r="AY228" s="177" t="s">
        <v>64</v>
      </c>
      <c r="AZ228" s="177" t="s">
        <v>65</v>
      </c>
      <c r="BA228" s="159" t="s">
        <v>64</v>
      </c>
      <c r="BB228" s="177" t="s">
        <v>65</v>
      </c>
      <c r="BC228" s="177" t="s">
        <v>64</v>
      </c>
      <c r="BD228" s="177" t="s">
        <v>65</v>
      </c>
      <c r="BE228" s="177" t="s">
        <v>65</v>
      </c>
      <c r="BF228" s="177" t="s">
        <v>64</v>
      </c>
    </row>
    <row r="229" spans="1:58" ht="15.6" thickTop="1" thickBot="1" x14ac:dyDescent="0.35">
      <c r="A229" s="373"/>
      <c r="B229" s="49" t="s">
        <v>749</v>
      </c>
      <c r="D229" s="177" t="s">
        <v>65</v>
      </c>
      <c r="E229" s="177" t="s">
        <v>65</v>
      </c>
      <c r="F229" s="177" t="s">
        <v>65</v>
      </c>
      <c r="G229" s="177" t="s">
        <v>65</v>
      </c>
      <c r="H229" s="159" t="s">
        <v>64</v>
      </c>
      <c r="I229" s="160" t="s">
        <v>65</v>
      </c>
      <c r="J229" s="177" t="s">
        <v>65</v>
      </c>
      <c r="K229" s="159" t="s">
        <v>65</v>
      </c>
      <c r="L229" s="160" t="s">
        <v>65</v>
      </c>
      <c r="M229" s="177" t="s">
        <v>65</v>
      </c>
      <c r="N229" s="159" t="s">
        <v>65</v>
      </c>
      <c r="O229" s="161" t="s">
        <v>65</v>
      </c>
      <c r="P229" s="161" t="s">
        <v>65</v>
      </c>
      <c r="Q229" s="159" t="s">
        <v>65</v>
      </c>
      <c r="R229" s="160" t="s">
        <v>65</v>
      </c>
      <c r="S229" s="159" t="s">
        <v>65</v>
      </c>
      <c r="T229" s="160" t="s">
        <v>65</v>
      </c>
      <c r="U229" s="177" t="s">
        <v>64</v>
      </c>
      <c r="V229" s="177" t="s">
        <v>65</v>
      </c>
      <c r="W229" s="177" t="s">
        <v>65</v>
      </c>
      <c r="X229" s="177" t="s">
        <v>64</v>
      </c>
      <c r="Y229" s="177" t="s">
        <v>65</v>
      </c>
      <c r="Z229" s="177" t="s">
        <v>65</v>
      </c>
      <c r="AA229" s="177" t="s">
        <v>65</v>
      </c>
      <c r="AB229" s="177" t="s">
        <v>65</v>
      </c>
      <c r="AC229" s="177" t="s">
        <v>65</v>
      </c>
      <c r="AD229" s="177" t="s">
        <v>65</v>
      </c>
      <c r="AE229" s="177" t="s">
        <v>64</v>
      </c>
      <c r="AF229" s="177" t="s">
        <v>64</v>
      </c>
      <c r="AG229" s="177" t="s">
        <v>64</v>
      </c>
      <c r="AH229" s="177" t="s">
        <v>64</v>
      </c>
      <c r="AI229" s="177" t="s">
        <v>65</v>
      </c>
      <c r="AJ229" s="177" t="s">
        <v>65</v>
      </c>
      <c r="AK229" s="177" t="s">
        <v>65</v>
      </c>
      <c r="AL229" s="177" t="s">
        <v>65</v>
      </c>
      <c r="AM229" s="177" t="s">
        <v>64</v>
      </c>
      <c r="AN229" s="177" t="s">
        <v>64</v>
      </c>
      <c r="AO229" s="177" t="s">
        <v>65</v>
      </c>
      <c r="AP229" s="177" t="s">
        <v>65</v>
      </c>
      <c r="AQ229" s="177" t="s">
        <v>65</v>
      </c>
      <c r="AR229" s="177" t="s">
        <v>65</v>
      </c>
      <c r="AS229" s="177" t="s">
        <v>65</v>
      </c>
      <c r="AT229" s="177" t="s">
        <v>64</v>
      </c>
      <c r="AU229" s="177" t="s">
        <v>65</v>
      </c>
      <c r="AV229" s="159" t="s">
        <v>65</v>
      </c>
      <c r="AW229" s="160" t="s">
        <v>65</v>
      </c>
      <c r="AX229" s="177" t="s">
        <v>65</v>
      </c>
      <c r="AY229" s="177" t="s">
        <v>64</v>
      </c>
      <c r="AZ229" s="177" t="s">
        <v>65</v>
      </c>
      <c r="BA229" s="159" t="s">
        <v>64</v>
      </c>
      <c r="BB229" s="177" t="s">
        <v>65</v>
      </c>
      <c r="BC229" s="177" t="s">
        <v>64</v>
      </c>
      <c r="BD229" s="177" t="s">
        <v>65</v>
      </c>
      <c r="BE229" s="177" t="s">
        <v>65</v>
      </c>
      <c r="BF229" s="177" t="s">
        <v>65</v>
      </c>
    </row>
    <row r="230" spans="1:58" ht="15.6" thickTop="1" thickBot="1" x14ac:dyDescent="0.35">
      <c r="A230" s="373"/>
      <c r="B230" s="49" t="s">
        <v>750</v>
      </c>
      <c r="D230" s="177" t="s">
        <v>65</v>
      </c>
      <c r="E230" s="177" t="s">
        <v>65</v>
      </c>
      <c r="F230" s="177" t="s">
        <v>65</v>
      </c>
      <c r="G230" s="177" t="s">
        <v>65</v>
      </c>
      <c r="H230" s="159" t="s">
        <v>64</v>
      </c>
      <c r="I230" s="160" t="s">
        <v>65</v>
      </c>
      <c r="J230" s="177" t="s">
        <v>65</v>
      </c>
      <c r="K230" s="159" t="s">
        <v>65</v>
      </c>
      <c r="L230" s="160" t="s">
        <v>65</v>
      </c>
      <c r="M230" s="177" t="s">
        <v>65</v>
      </c>
      <c r="N230" s="159" t="s">
        <v>65</v>
      </c>
      <c r="O230" s="161" t="s">
        <v>65</v>
      </c>
      <c r="P230" s="161" t="s">
        <v>65</v>
      </c>
      <c r="Q230" s="159" t="s">
        <v>65</v>
      </c>
      <c r="R230" s="160" t="s">
        <v>65</v>
      </c>
      <c r="S230" s="159" t="s">
        <v>65</v>
      </c>
      <c r="T230" s="160" t="s">
        <v>65</v>
      </c>
      <c r="U230" s="177" t="s">
        <v>64</v>
      </c>
      <c r="V230" s="177" t="s">
        <v>65</v>
      </c>
      <c r="W230" s="177" t="s">
        <v>65</v>
      </c>
      <c r="X230" s="177" t="s">
        <v>64</v>
      </c>
      <c r="Y230" s="177" t="s">
        <v>65</v>
      </c>
      <c r="Z230" s="177" t="s">
        <v>65</v>
      </c>
      <c r="AA230" s="177" t="s">
        <v>65</v>
      </c>
      <c r="AB230" s="177" t="s">
        <v>65</v>
      </c>
      <c r="AC230" s="177" t="s">
        <v>65</v>
      </c>
      <c r="AD230" s="177" t="s">
        <v>65</v>
      </c>
      <c r="AE230" s="177" t="s">
        <v>65</v>
      </c>
      <c r="AF230" s="177" t="s">
        <v>65</v>
      </c>
      <c r="AG230" s="177" t="s">
        <v>65</v>
      </c>
      <c r="AH230" s="177" t="s">
        <v>65</v>
      </c>
      <c r="AI230" s="177" t="s">
        <v>65</v>
      </c>
      <c r="AJ230" s="177" t="s">
        <v>65</v>
      </c>
      <c r="AK230" s="177" t="s">
        <v>65</v>
      </c>
      <c r="AL230" s="177" t="s">
        <v>65</v>
      </c>
      <c r="AM230" s="177" t="s">
        <v>64</v>
      </c>
      <c r="AN230" s="177" t="s">
        <v>65</v>
      </c>
      <c r="AO230" s="177"/>
      <c r="AP230" s="177" t="s">
        <v>65</v>
      </c>
      <c r="AQ230" s="177" t="s">
        <v>65</v>
      </c>
      <c r="AR230" s="177" t="s">
        <v>65</v>
      </c>
      <c r="AS230" s="177" t="s">
        <v>65</v>
      </c>
      <c r="AT230" s="177" t="s">
        <v>65</v>
      </c>
      <c r="AU230" s="177" t="s">
        <v>65</v>
      </c>
      <c r="AV230" s="159" t="s">
        <v>65</v>
      </c>
      <c r="AW230" s="160" t="s">
        <v>65</v>
      </c>
      <c r="AX230" s="177" t="s">
        <v>65</v>
      </c>
      <c r="AY230" s="177" t="s">
        <v>65</v>
      </c>
      <c r="AZ230" s="177" t="s">
        <v>65</v>
      </c>
      <c r="BA230" s="159" t="s">
        <v>65</v>
      </c>
      <c r="BB230" s="177" t="s">
        <v>65</v>
      </c>
      <c r="BC230" s="177" t="s">
        <v>64</v>
      </c>
      <c r="BD230" s="177" t="s">
        <v>65</v>
      </c>
      <c r="BE230" s="177" t="s">
        <v>65</v>
      </c>
      <c r="BF230" s="177" t="s">
        <v>65</v>
      </c>
    </row>
    <row r="231" spans="1:58" ht="15.6" thickTop="1" thickBot="1" x14ac:dyDescent="0.35">
      <c r="A231" s="373"/>
      <c r="B231" s="49" t="s">
        <v>16</v>
      </c>
      <c r="D231" s="177" t="s">
        <v>65</v>
      </c>
      <c r="E231" s="177" t="s">
        <v>65</v>
      </c>
      <c r="F231" s="177" t="s">
        <v>65</v>
      </c>
      <c r="G231" s="177" t="s">
        <v>65</v>
      </c>
      <c r="H231" s="159" t="s">
        <v>65</v>
      </c>
      <c r="I231" s="160" t="s">
        <v>65</v>
      </c>
      <c r="J231" s="177" t="s">
        <v>65</v>
      </c>
      <c r="K231" s="159" t="s">
        <v>65</v>
      </c>
      <c r="L231" s="160" t="s">
        <v>65</v>
      </c>
      <c r="M231" s="177" t="s">
        <v>65</v>
      </c>
      <c r="N231" s="159" t="s">
        <v>65</v>
      </c>
      <c r="O231" s="161" t="s">
        <v>65</v>
      </c>
      <c r="P231" s="161" t="s">
        <v>65</v>
      </c>
      <c r="Q231" s="159" t="s">
        <v>65</v>
      </c>
      <c r="R231" s="160" t="s">
        <v>65</v>
      </c>
      <c r="S231" s="159" t="s">
        <v>65</v>
      </c>
      <c r="T231" s="160" t="s">
        <v>65</v>
      </c>
      <c r="U231" s="177" t="s">
        <v>65</v>
      </c>
      <c r="V231" s="177" t="s">
        <v>65</v>
      </c>
      <c r="W231" s="177" t="s">
        <v>65</v>
      </c>
      <c r="X231" s="177" t="s">
        <v>65</v>
      </c>
      <c r="Y231" s="177" t="s">
        <v>65</v>
      </c>
      <c r="Z231" s="177" t="s">
        <v>65</v>
      </c>
      <c r="AA231" s="177" t="s">
        <v>65</v>
      </c>
      <c r="AB231" s="177" t="s">
        <v>65</v>
      </c>
      <c r="AC231" s="177" t="s">
        <v>65</v>
      </c>
      <c r="AD231" s="177" t="s">
        <v>65</v>
      </c>
      <c r="AE231" s="177" t="s">
        <v>65</v>
      </c>
      <c r="AF231" s="177" t="s">
        <v>65</v>
      </c>
      <c r="AG231" s="177" t="s">
        <v>65</v>
      </c>
      <c r="AH231" s="177" t="s">
        <v>65</v>
      </c>
      <c r="AI231" s="177" t="s">
        <v>64</v>
      </c>
      <c r="AJ231" s="177" t="s">
        <v>64</v>
      </c>
      <c r="AK231" s="177" t="s">
        <v>65</v>
      </c>
      <c r="AL231" s="177" t="s">
        <v>65</v>
      </c>
      <c r="AM231" s="177" t="s">
        <v>64</v>
      </c>
      <c r="AN231" s="177" t="s">
        <v>65</v>
      </c>
      <c r="AO231" s="177"/>
      <c r="AP231" s="177" t="s">
        <v>65</v>
      </c>
      <c r="AQ231" s="177" t="s">
        <v>65</v>
      </c>
      <c r="AR231" s="177" t="s">
        <v>65</v>
      </c>
      <c r="AS231" s="177" t="s">
        <v>65</v>
      </c>
      <c r="AT231" s="177" t="s">
        <v>65</v>
      </c>
      <c r="AU231" s="177" t="s">
        <v>65</v>
      </c>
      <c r="AV231" s="159" t="s">
        <v>65</v>
      </c>
      <c r="AW231" s="160" t="s">
        <v>65</v>
      </c>
      <c r="AX231" s="177" t="s">
        <v>65</v>
      </c>
      <c r="AY231" s="177" t="s">
        <v>65</v>
      </c>
      <c r="AZ231" s="177" t="s">
        <v>65</v>
      </c>
      <c r="BA231" s="159" t="s">
        <v>64</v>
      </c>
      <c r="BB231" s="177" t="s">
        <v>65</v>
      </c>
      <c r="BC231" s="177" t="s">
        <v>65</v>
      </c>
      <c r="BD231" s="177" t="s">
        <v>65</v>
      </c>
      <c r="BE231" s="177" t="s">
        <v>65</v>
      </c>
      <c r="BF231" s="177" t="s">
        <v>65</v>
      </c>
    </row>
    <row r="232" spans="1:58" ht="15.6" thickTop="1" thickBot="1" x14ac:dyDescent="0.35">
      <c r="A232" s="373"/>
      <c r="B232" s="49" t="s">
        <v>751</v>
      </c>
      <c r="D232" s="177" t="s">
        <v>65</v>
      </c>
      <c r="E232" s="177" t="s">
        <v>65</v>
      </c>
      <c r="F232" s="177" t="s">
        <v>65</v>
      </c>
      <c r="G232" s="177" t="s">
        <v>65</v>
      </c>
      <c r="H232" s="159" t="s">
        <v>64</v>
      </c>
      <c r="I232" s="160" t="s">
        <v>65</v>
      </c>
      <c r="J232" s="177" t="s">
        <v>65</v>
      </c>
      <c r="K232" s="159" t="s">
        <v>64</v>
      </c>
      <c r="L232" s="160" t="s">
        <v>65</v>
      </c>
      <c r="M232" s="177" t="s">
        <v>65</v>
      </c>
      <c r="N232" s="159" t="s">
        <v>65</v>
      </c>
      <c r="O232" s="161" t="s">
        <v>65</v>
      </c>
      <c r="P232" s="161" t="s">
        <v>65</v>
      </c>
      <c r="Q232" s="159" t="s">
        <v>65</v>
      </c>
      <c r="R232" s="160" t="s">
        <v>65</v>
      </c>
      <c r="S232" s="159" t="s">
        <v>64</v>
      </c>
      <c r="T232" s="160" t="s">
        <v>65</v>
      </c>
      <c r="U232" s="177" t="s">
        <v>64</v>
      </c>
      <c r="V232" s="177" t="s">
        <v>65</v>
      </c>
      <c r="W232" s="177" t="s">
        <v>65</v>
      </c>
      <c r="X232" s="177" t="s">
        <v>65</v>
      </c>
      <c r="Y232" s="177" t="s">
        <v>65</v>
      </c>
      <c r="Z232" s="177" t="s">
        <v>65</v>
      </c>
      <c r="AA232" s="177" t="s">
        <v>65</v>
      </c>
      <c r="AB232" s="177" t="s">
        <v>65</v>
      </c>
      <c r="AC232" s="177" t="s">
        <v>65</v>
      </c>
      <c r="AD232" s="177" t="s">
        <v>64</v>
      </c>
      <c r="AE232" s="177" t="s">
        <v>65</v>
      </c>
      <c r="AF232" s="177" t="s">
        <v>65</v>
      </c>
      <c r="AG232" s="177" t="s">
        <v>65</v>
      </c>
      <c r="AH232" s="177" t="s">
        <v>65</v>
      </c>
      <c r="AI232" s="177" t="s">
        <v>65</v>
      </c>
      <c r="AJ232" s="177" t="s">
        <v>65</v>
      </c>
      <c r="AK232" s="177" t="s">
        <v>65</v>
      </c>
      <c r="AL232" s="177" t="s">
        <v>65</v>
      </c>
      <c r="AM232" s="177" t="s">
        <v>65</v>
      </c>
      <c r="AN232" s="177" t="s">
        <v>65</v>
      </c>
      <c r="AO232" s="177" t="s">
        <v>65</v>
      </c>
      <c r="AP232" s="177" t="s">
        <v>65</v>
      </c>
      <c r="AQ232" s="177" t="s">
        <v>65</v>
      </c>
      <c r="AR232" s="177" t="s">
        <v>65</v>
      </c>
      <c r="AS232" s="177" t="s">
        <v>65</v>
      </c>
      <c r="AT232" s="177" t="s">
        <v>65</v>
      </c>
      <c r="AU232" s="177" t="s">
        <v>65</v>
      </c>
      <c r="AV232" s="159" t="s">
        <v>65</v>
      </c>
      <c r="AW232" s="160" t="s">
        <v>65</v>
      </c>
      <c r="AX232" s="177" t="s">
        <v>65</v>
      </c>
      <c r="AY232" s="177" t="s">
        <v>65</v>
      </c>
      <c r="AZ232" s="177" t="s">
        <v>65</v>
      </c>
      <c r="BA232" s="159" t="s">
        <v>64</v>
      </c>
      <c r="BB232" s="177" t="s">
        <v>65</v>
      </c>
      <c r="BC232" s="177" t="s">
        <v>65</v>
      </c>
      <c r="BD232" s="177" t="s">
        <v>65</v>
      </c>
      <c r="BE232" s="177" t="s">
        <v>65</v>
      </c>
      <c r="BF232" s="177" t="s">
        <v>65</v>
      </c>
    </row>
    <row r="233" spans="1:58" ht="15" thickTop="1" x14ac:dyDescent="0.3">
      <c r="A233" s="373"/>
      <c r="B233" s="12" t="s">
        <v>667</v>
      </c>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c r="AG233" s="167"/>
      <c r="AH233" s="167"/>
      <c r="AI233" s="167"/>
      <c r="AJ233" s="167"/>
      <c r="AK233" s="167"/>
      <c r="AL233" s="167"/>
      <c r="AM233" s="167"/>
      <c r="AN233" s="167"/>
      <c r="AO233" s="167"/>
      <c r="AP233" s="167"/>
      <c r="AQ233" s="167"/>
      <c r="AR233" s="167"/>
      <c r="AS233" s="167"/>
      <c r="AT233" s="167"/>
      <c r="AU233" s="167"/>
      <c r="AV233" s="167"/>
      <c r="AW233" s="167"/>
      <c r="AX233" s="167"/>
      <c r="AY233" s="167"/>
      <c r="AZ233" s="167"/>
      <c r="BA233" s="167"/>
      <c r="BB233" s="167"/>
      <c r="BC233" s="167"/>
      <c r="BD233" s="167"/>
      <c r="BE233" s="167"/>
      <c r="BF233" s="167"/>
    </row>
    <row r="234" spans="1:58" ht="15" thickBot="1" x14ac:dyDescent="0.35">
      <c r="A234" s="373"/>
      <c r="B234" s="58" t="s">
        <v>752</v>
      </c>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c r="BC234" s="167"/>
      <c r="BD234" s="167"/>
      <c r="BE234" s="167"/>
      <c r="BF234" s="167"/>
    </row>
    <row r="235" spans="1:58" ht="15.6" thickTop="1" thickBot="1" x14ac:dyDescent="0.35">
      <c r="A235" s="373"/>
      <c r="B235" s="49" t="s">
        <v>753</v>
      </c>
      <c r="D235" s="177" t="s">
        <v>64</v>
      </c>
      <c r="E235" s="177" t="s">
        <v>64</v>
      </c>
      <c r="F235" s="177" t="s">
        <v>65</v>
      </c>
      <c r="G235" s="177" t="s">
        <v>64</v>
      </c>
      <c r="H235" s="159" t="s">
        <v>64</v>
      </c>
      <c r="I235" s="160" t="s">
        <v>64</v>
      </c>
      <c r="J235" s="177" t="s">
        <v>65</v>
      </c>
      <c r="K235" s="159" t="s">
        <v>64</v>
      </c>
      <c r="L235" s="160" t="s">
        <v>65</v>
      </c>
      <c r="M235" s="177" t="s">
        <v>64</v>
      </c>
      <c r="N235" s="159" t="s">
        <v>64</v>
      </c>
      <c r="O235" s="161" t="s">
        <v>64</v>
      </c>
      <c r="P235" s="161" t="s">
        <v>64</v>
      </c>
      <c r="Q235" s="159" t="s">
        <v>64</v>
      </c>
      <c r="R235" s="160" t="s">
        <v>65</v>
      </c>
      <c r="S235" s="159" t="s">
        <v>64</v>
      </c>
      <c r="T235" s="160" t="s">
        <v>65</v>
      </c>
      <c r="U235" s="177" t="s">
        <v>64</v>
      </c>
      <c r="V235" s="177" t="s">
        <v>65</v>
      </c>
      <c r="W235" s="177" t="s">
        <v>64</v>
      </c>
      <c r="X235" s="177" t="s">
        <v>64</v>
      </c>
      <c r="Y235" s="177" t="s">
        <v>64</v>
      </c>
      <c r="Z235" s="177" t="s">
        <v>65</v>
      </c>
      <c r="AA235" s="177" t="s">
        <v>65</v>
      </c>
      <c r="AB235" s="177" t="s">
        <v>64</v>
      </c>
      <c r="AC235" s="177" t="s">
        <v>64</v>
      </c>
      <c r="AD235" s="177" t="s">
        <v>65</v>
      </c>
      <c r="AE235" s="177" t="s">
        <v>65</v>
      </c>
      <c r="AF235" s="177" t="s">
        <v>64</v>
      </c>
      <c r="AG235" s="177" t="s">
        <v>64</v>
      </c>
      <c r="AH235" s="177" t="s">
        <v>64</v>
      </c>
      <c r="AI235" s="177" t="s">
        <v>64</v>
      </c>
      <c r="AJ235" s="177" t="s">
        <v>64</v>
      </c>
      <c r="AK235" s="177" t="s">
        <v>64</v>
      </c>
      <c r="AL235" s="177" t="s">
        <v>65</v>
      </c>
      <c r="AM235" s="177" t="s">
        <v>64</v>
      </c>
      <c r="AN235" s="177" t="s">
        <v>64</v>
      </c>
      <c r="AO235" s="177" t="s">
        <v>65</v>
      </c>
      <c r="AP235" s="177" t="s">
        <v>64</v>
      </c>
      <c r="AQ235" s="177" t="s">
        <v>64</v>
      </c>
      <c r="AR235" s="177" t="s">
        <v>64</v>
      </c>
      <c r="AS235" s="177" t="s">
        <v>64</v>
      </c>
      <c r="AT235" s="177" t="s">
        <v>65</v>
      </c>
      <c r="AU235" s="177" t="s">
        <v>65</v>
      </c>
      <c r="AV235" s="159" t="s">
        <v>65</v>
      </c>
      <c r="AW235" s="160" t="s">
        <v>65</v>
      </c>
      <c r="AX235" s="177" t="s">
        <v>65</v>
      </c>
      <c r="AY235" s="177" t="s">
        <v>65</v>
      </c>
      <c r="AZ235" s="177" t="s">
        <v>65</v>
      </c>
      <c r="BA235" s="159" t="s">
        <v>64</v>
      </c>
      <c r="BB235" s="177" t="s">
        <v>65</v>
      </c>
      <c r="BC235" s="177" t="s">
        <v>65</v>
      </c>
      <c r="BD235" s="177" t="s">
        <v>64</v>
      </c>
      <c r="BE235" s="177" t="s">
        <v>65</v>
      </c>
      <c r="BF235" s="177" t="s">
        <v>65</v>
      </c>
    </row>
    <row r="236" spans="1:58" ht="15.6" thickTop="1" thickBot="1" x14ac:dyDescent="0.35">
      <c r="A236" s="373"/>
      <c r="B236" s="49" t="s">
        <v>754</v>
      </c>
      <c r="D236" s="177" t="s">
        <v>64</v>
      </c>
      <c r="E236" s="177" t="s">
        <v>64</v>
      </c>
      <c r="F236" s="177" t="s">
        <v>64</v>
      </c>
      <c r="G236" s="177" t="s">
        <v>64</v>
      </c>
      <c r="H236" s="159" t="s">
        <v>64</v>
      </c>
      <c r="I236" s="160" t="s">
        <v>64</v>
      </c>
      <c r="J236" s="177" t="s">
        <v>64</v>
      </c>
      <c r="K236" s="159" t="s">
        <v>64</v>
      </c>
      <c r="L236" s="160" t="s">
        <v>65</v>
      </c>
      <c r="M236" s="177" t="s">
        <v>64</v>
      </c>
      <c r="N236" s="159" t="s">
        <v>64</v>
      </c>
      <c r="O236" s="161" t="s">
        <v>64</v>
      </c>
      <c r="P236" s="161" t="s">
        <v>64</v>
      </c>
      <c r="Q236" s="159" t="s">
        <v>64</v>
      </c>
      <c r="R236" s="160" t="s">
        <v>64</v>
      </c>
      <c r="S236" s="159" t="s">
        <v>64</v>
      </c>
      <c r="T236" s="160" t="s">
        <v>64</v>
      </c>
      <c r="U236" s="177" t="s">
        <v>64</v>
      </c>
      <c r="V236" s="177" t="s">
        <v>65</v>
      </c>
      <c r="W236" s="177" t="s">
        <v>64</v>
      </c>
      <c r="X236" s="177" t="s">
        <v>64</v>
      </c>
      <c r="Y236" s="177" t="s">
        <v>64</v>
      </c>
      <c r="Z236" s="177" t="s">
        <v>64</v>
      </c>
      <c r="AA236" s="177" t="s">
        <v>64</v>
      </c>
      <c r="AB236" s="177" t="s">
        <v>64</v>
      </c>
      <c r="AC236" s="177" t="s">
        <v>64</v>
      </c>
      <c r="AD236" s="177" t="s">
        <v>64</v>
      </c>
      <c r="AE236" s="177" t="s">
        <v>64</v>
      </c>
      <c r="AF236" s="177" t="s">
        <v>64</v>
      </c>
      <c r="AG236" s="177" t="s">
        <v>64</v>
      </c>
      <c r="AH236" s="177" t="s">
        <v>64</v>
      </c>
      <c r="AI236" s="177" t="s">
        <v>64</v>
      </c>
      <c r="AJ236" s="177" t="s">
        <v>64</v>
      </c>
      <c r="AK236" s="177" t="s">
        <v>64</v>
      </c>
      <c r="AL236" s="177" t="s">
        <v>64</v>
      </c>
      <c r="AM236" s="177" t="s">
        <v>64</v>
      </c>
      <c r="AN236" s="177" t="s">
        <v>64</v>
      </c>
      <c r="AO236" s="177" t="s">
        <v>64</v>
      </c>
      <c r="AP236" s="177" t="s">
        <v>64</v>
      </c>
      <c r="AQ236" s="177" t="s">
        <v>64</v>
      </c>
      <c r="AR236" s="177" t="s">
        <v>64</v>
      </c>
      <c r="AS236" s="177" t="s">
        <v>64</v>
      </c>
      <c r="AT236" s="177" t="s">
        <v>64</v>
      </c>
      <c r="AU236" s="177" t="s">
        <v>65</v>
      </c>
      <c r="AV236" s="159" t="s">
        <v>65</v>
      </c>
      <c r="AW236" s="160" t="s">
        <v>65</v>
      </c>
      <c r="AX236" s="177" t="s">
        <v>65</v>
      </c>
      <c r="AY236" s="177" t="s">
        <v>64</v>
      </c>
      <c r="AZ236" s="177" t="s">
        <v>64</v>
      </c>
      <c r="BA236" s="159" t="s">
        <v>64</v>
      </c>
      <c r="BB236" s="177" t="s">
        <v>64</v>
      </c>
      <c r="BC236" s="177" t="s">
        <v>64</v>
      </c>
      <c r="BD236" s="177" t="s">
        <v>64</v>
      </c>
      <c r="BE236" s="177" t="s">
        <v>64</v>
      </c>
      <c r="BF236" s="177" t="s">
        <v>64</v>
      </c>
    </row>
    <row r="237" spans="1:58" ht="15" thickTop="1" x14ac:dyDescent="0.3">
      <c r="A237" s="373"/>
      <c r="B237" s="12" t="s">
        <v>667</v>
      </c>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7"/>
      <c r="BC237" s="167"/>
      <c r="BD237" s="167"/>
      <c r="BE237" s="167"/>
      <c r="BF237" s="167"/>
    </row>
    <row r="238" spans="1:58" ht="18.75" customHeight="1" x14ac:dyDescent="0.3">
      <c r="A238" s="373" t="s">
        <v>9</v>
      </c>
      <c r="B238" s="51" t="s">
        <v>9</v>
      </c>
      <c r="D238" s="167"/>
      <c r="E238" s="167"/>
      <c r="F238" s="167"/>
      <c r="G238" s="167"/>
      <c r="H238" s="167"/>
      <c r="I238" s="167"/>
      <c r="J238" s="167"/>
      <c r="K238" s="374"/>
      <c r="L238" s="374"/>
      <c r="M238" s="167"/>
      <c r="N238" s="167"/>
      <c r="O238" s="167"/>
      <c r="P238" s="167"/>
      <c r="Q238" s="374"/>
      <c r="R238" s="374"/>
      <c r="S238" s="374"/>
      <c r="T238" s="374"/>
      <c r="U238" s="167"/>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374" t="s">
        <v>564</v>
      </c>
      <c r="AW238" s="374" t="s">
        <v>567</v>
      </c>
      <c r="AX238" s="167"/>
      <c r="AY238" s="167"/>
      <c r="AZ238" s="167"/>
      <c r="BA238" s="374"/>
      <c r="BB238" s="167"/>
      <c r="BC238" s="167"/>
      <c r="BD238" s="167"/>
      <c r="BE238" s="167"/>
      <c r="BF238" s="167"/>
    </row>
    <row r="239" spans="1:58" ht="15" thickBot="1" x14ac:dyDescent="0.35">
      <c r="A239" s="373"/>
      <c r="B239" s="58" t="s">
        <v>755</v>
      </c>
      <c r="D239" s="167"/>
      <c r="E239" s="167"/>
      <c r="F239" s="167"/>
      <c r="G239" s="167"/>
      <c r="H239" s="167"/>
      <c r="I239" s="167"/>
      <c r="J239" s="167"/>
      <c r="K239" s="375"/>
      <c r="L239" s="375"/>
      <c r="M239" s="167"/>
      <c r="N239" s="167"/>
      <c r="O239" s="167"/>
      <c r="P239" s="167"/>
      <c r="Q239" s="375"/>
      <c r="R239" s="375"/>
      <c r="S239" s="375"/>
      <c r="T239" s="375"/>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375"/>
      <c r="AW239" s="375"/>
      <c r="AX239" s="167"/>
      <c r="AY239" s="167"/>
      <c r="AZ239" s="167"/>
      <c r="BA239" s="375"/>
      <c r="BB239" s="167"/>
      <c r="BC239" s="167"/>
      <c r="BD239" s="167"/>
      <c r="BE239" s="167"/>
      <c r="BF239" s="167"/>
    </row>
    <row r="240" spans="1:58" ht="15.6" thickTop="1" thickBot="1" x14ac:dyDescent="0.35">
      <c r="A240" s="373"/>
      <c r="B240" s="62" t="s">
        <v>756</v>
      </c>
      <c r="D240" s="177" t="s">
        <v>64</v>
      </c>
      <c r="E240" s="177" t="s">
        <v>64</v>
      </c>
      <c r="F240" s="177" t="s">
        <v>64</v>
      </c>
      <c r="G240" s="177" t="s">
        <v>64</v>
      </c>
      <c r="H240" s="159" t="s">
        <v>64</v>
      </c>
      <c r="I240" s="160" t="s">
        <v>65</v>
      </c>
      <c r="J240" s="177" t="s">
        <v>64</v>
      </c>
      <c r="K240" s="159" t="s">
        <v>64</v>
      </c>
      <c r="L240" s="160" t="s">
        <v>65</v>
      </c>
      <c r="M240" s="177" t="s">
        <v>64</v>
      </c>
      <c r="N240" s="159" t="s">
        <v>64</v>
      </c>
      <c r="O240" s="161" t="s">
        <v>64</v>
      </c>
      <c r="P240" s="161" t="s">
        <v>64</v>
      </c>
      <c r="Q240" s="159" t="s">
        <v>64</v>
      </c>
      <c r="R240" s="160" t="s">
        <v>65</v>
      </c>
      <c r="S240" s="159" t="s">
        <v>64</v>
      </c>
      <c r="T240" s="160" t="s">
        <v>65</v>
      </c>
      <c r="U240" s="206" t="s">
        <v>669</v>
      </c>
      <c r="V240" s="177" t="s">
        <v>64</v>
      </c>
      <c r="W240" s="177" t="s">
        <v>64</v>
      </c>
      <c r="X240" s="177" t="s">
        <v>64</v>
      </c>
      <c r="Y240" s="177" t="s">
        <v>64</v>
      </c>
      <c r="Z240" s="177" t="s">
        <v>65</v>
      </c>
      <c r="AA240" s="177" t="s">
        <v>65</v>
      </c>
      <c r="AB240" s="206" t="s">
        <v>669</v>
      </c>
      <c r="AC240" s="177" t="s">
        <v>64</v>
      </c>
      <c r="AD240" s="177" t="s">
        <v>64</v>
      </c>
      <c r="AE240" s="177" t="s">
        <v>64</v>
      </c>
      <c r="AF240" s="177" t="s">
        <v>64</v>
      </c>
      <c r="AG240" s="206" t="s">
        <v>64</v>
      </c>
      <c r="AH240" s="177" t="s">
        <v>64</v>
      </c>
      <c r="AI240" s="177" t="s">
        <v>64</v>
      </c>
      <c r="AJ240" s="177" t="s">
        <v>64</v>
      </c>
      <c r="AK240" s="177" t="s">
        <v>64</v>
      </c>
      <c r="AL240" s="177" t="s">
        <v>64</v>
      </c>
      <c r="AM240" s="177" t="s">
        <v>64</v>
      </c>
      <c r="AN240" s="206" t="s">
        <v>669</v>
      </c>
      <c r="AO240" s="177" t="s">
        <v>64</v>
      </c>
      <c r="AP240" s="177" t="s">
        <v>64</v>
      </c>
      <c r="AQ240" s="177" t="s">
        <v>64</v>
      </c>
      <c r="AR240" s="177" t="s">
        <v>64</v>
      </c>
      <c r="AS240" s="177" t="s">
        <v>64</v>
      </c>
      <c r="AT240" s="177" t="s">
        <v>64</v>
      </c>
      <c r="AU240" s="177" t="s">
        <v>64</v>
      </c>
      <c r="AV240" s="159" t="s">
        <v>65</v>
      </c>
      <c r="AW240" s="160" t="s">
        <v>65</v>
      </c>
      <c r="AX240" s="177" t="s">
        <v>65</v>
      </c>
      <c r="AY240" s="177" t="s">
        <v>64</v>
      </c>
      <c r="AZ240" s="177" t="s">
        <v>64</v>
      </c>
      <c r="BA240" s="159" t="s">
        <v>65</v>
      </c>
      <c r="BB240" s="177" t="s">
        <v>64</v>
      </c>
      <c r="BC240" s="177" t="s">
        <v>64</v>
      </c>
      <c r="BD240" s="177" t="s">
        <v>64</v>
      </c>
      <c r="BE240" s="177" t="s">
        <v>65</v>
      </c>
      <c r="BF240" s="177" t="s">
        <v>64</v>
      </c>
    </row>
    <row r="241" spans="1:58" ht="15.6" thickTop="1" thickBot="1" x14ac:dyDescent="0.35">
      <c r="A241" s="373"/>
      <c r="B241" s="62" t="s">
        <v>757</v>
      </c>
      <c r="D241" s="177" t="s">
        <v>64</v>
      </c>
      <c r="E241" s="177" t="s">
        <v>64</v>
      </c>
      <c r="F241" s="177" t="s">
        <v>64</v>
      </c>
      <c r="G241" s="177" t="s">
        <v>64</v>
      </c>
      <c r="H241" s="159" t="s">
        <v>64</v>
      </c>
      <c r="I241" s="160" t="s">
        <v>65</v>
      </c>
      <c r="J241" s="177" t="s">
        <v>64</v>
      </c>
      <c r="K241" s="159" t="s">
        <v>64</v>
      </c>
      <c r="L241" s="160" t="s">
        <v>65</v>
      </c>
      <c r="M241" s="177" t="s">
        <v>64</v>
      </c>
      <c r="N241" s="159" t="s">
        <v>64</v>
      </c>
      <c r="O241" s="161" t="s">
        <v>64</v>
      </c>
      <c r="P241" s="161" t="s">
        <v>64</v>
      </c>
      <c r="Q241" s="159" t="s">
        <v>64</v>
      </c>
      <c r="R241" s="160" t="s">
        <v>65</v>
      </c>
      <c r="S241" s="159" t="s">
        <v>64</v>
      </c>
      <c r="T241" s="160" t="s">
        <v>65</v>
      </c>
      <c r="U241" s="177" t="s">
        <v>65</v>
      </c>
      <c r="V241" s="177" t="s">
        <v>64</v>
      </c>
      <c r="W241" s="177" t="s">
        <v>64</v>
      </c>
      <c r="X241" s="177" t="s">
        <v>64</v>
      </c>
      <c r="Y241" s="177" t="s">
        <v>64</v>
      </c>
      <c r="Z241" s="177" t="s">
        <v>65</v>
      </c>
      <c r="AA241" s="177" t="s">
        <v>65</v>
      </c>
      <c r="AB241" s="177" t="s">
        <v>64</v>
      </c>
      <c r="AC241" s="177" t="s">
        <v>64</v>
      </c>
      <c r="AD241" s="177" t="s">
        <v>64</v>
      </c>
      <c r="AE241" s="177" t="s">
        <v>64</v>
      </c>
      <c r="AF241" s="177" t="s">
        <v>64</v>
      </c>
      <c r="AG241" s="177" t="s">
        <v>64</v>
      </c>
      <c r="AH241" s="177" t="s">
        <v>64</v>
      </c>
      <c r="AI241" s="177" t="s">
        <v>65</v>
      </c>
      <c r="AJ241" s="177" t="s">
        <v>65</v>
      </c>
      <c r="AK241" s="177" t="s">
        <v>64</v>
      </c>
      <c r="AL241" s="177" t="s">
        <v>65</v>
      </c>
      <c r="AM241" s="177" t="s">
        <v>64</v>
      </c>
      <c r="AN241" s="177" t="s">
        <v>64</v>
      </c>
      <c r="AO241" s="177" t="s">
        <v>65</v>
      </c>
      <c r="AP241" s="177" t="s">
        <v>64</v>
      </c>
      <c r="AQ241" s="177" t="s">
        <v>64</v>
      </c>
      <c r="AR241" s="177" t="s">
        <v>65</v>
      </c>
      <c r="AS241" s="177" t="s">
        <v>64</v>
      </c>
      <c r="AT241" s="177" t="s">
        <v>64</v>
      </c>
      <c r="AU241" s="177" t="s">
        <v>64</v>
      </c>
      <c r="AV241" s="159" t="s">
        <v>65</v>
      </c>
      <c r="AW241" s="160" t="s">
        <v>65</v>
      </c>
      <c r="AX241" s="177" t="s">
        <v>65</v>
      </c>
      <c r="AY241" s="177" t="s">
        <v>64</v>
      </c>
      <c r="AZ241" s="177" t="s">
        <v>64</v>
      </c>
      <c r="BA241" s="159" t="s">
        <v>65</v>
      </c>
      <c r="BB241" s="177" t="s">
        <v>64</v>
      </c>
      <c r="BC241" s="177" t="s">
        <v>64</v>
      </c>
      <c r="BD241" s="177" t="s">
        <v>64</v>
      </c>
      <c r="BE241" s="177" t="s">
        <v>65</v>
      </c>
      <c r="BF241" s="177" t="s">
        <v>64</v>
      </c>
    </row>
    <row r="242" spans="1:58" ht="15.6" thickTop="1" thickBot="1" x14ac:dyDescent="0.35">
      <c r="A242" s="373"/>
      <c r="B242" s="62" t="s">
        <v>758</v>
      </c>
      <c r="D242" s="177" t="s">
        <v>64</v>
      </c>
      <c r="E242" s="177" t="s">
        <v>64</v>
      </c>
      <c r="F242" s="177" t="s">
        <v>64</v>
      </c>
      <c r="G242" s="177" t="s">
        <v>64</v>
      </c>
      <c r="H242" s="159" t="s">
        <v>64</v>
      </c>
      <c r="I242" s="160" t="s">
        <v>65</v>
      </c>
      <c r="J242" s="177" t="s">
        <v>64</v>
      </c>
      <c r="K242" s="159" t="s">
        <v>64</v>
      </c>
      <c r="L242" s="160" t="s">
        <v>65</v>
      </c>
      <c r="M242" s="177" t="s">
        <v>64</v>
      </c>
      <c r="N242" s="159" t="s">
        <v>64</v>
      </c>
      <c r="O242" s="161" t="s">
        <v>64</v>
      </c>
      <c r="P242" s="161" t="s">
        <v>64</v>
      </c>
      <c r="Q242" s="159" t="s">
        <v>64</v>
      </c>
      <c r="R242" s="160" t="s">
        <v>65</v>
      </c>
      <c r="S242" s="159" t="s">
        <v>64</v>
      </c>
      <c r="T242" s="160" t="s">
        <v>65</v>
      </c>
      <c r="U242" s="177" t="s">
        <v>64</v>
      </c>
      <c r="V242" s="177" t="s">
        <v>64</v>
      </c>
      <c r="W242" s="177" t="s">
        <v>64</v>
      </c>
      <c r="X242" s="177" t="s">
        <v>64</v>
      </c>
      <c r="Y242" s="177" t="s">
        <v>64</v>
      </c>
      <c r="Z242" s="177" t="s">
        <v>65</v>
      </c>
      <c r="AA242" s="177" t="s">
        <v>65</v>
      </c>
      <c r="AB242" s="177" t="s">
        <v>64</v>
      </c>
      <c r="AC242" s="177" t="s">
        <v>64</v>
      </c>
      <c r="AD242" s="177" t="s">
        <v>64</v>
      </c>
      <c r="AE242" s="177" t="s">
        <v>64</v>
      </c>
      <c r="AF242" s="177" t="s">
        <v>64</v>
      </c>
      <c r="AG242" s="177" t="s">
        <v>64</v>
      </c>
      <c r="AH242" s="177" t="s">
        <v>64</v>
      </c>
      <c r="AI242" s="177" t="s">
        <v>64</v>
      </c>
      <c r="AJ242" s="177" t="s">
        <v>64</v>
      </c>
      <c r="AK242" s="177" t="s">
        <v>64</v>
      </c>
      <c r="AL242" s="177" t="s">
        <v>64</v>
      </c>
      <c r="AM242" s="177" t="s">
        <v>64</v>
      </c>
      <c r="AN242" s="177" t="s">
        <v>64</v>
      </c>
      <c r="AO242" s="177" t="s">
        <v>64</v>
      </c>
      <c r="AP242" s="177" t="s">
        <v>64</v>
      </c>
      <c r="AQ242" s="177" t="s">
        <v>64</v>
      </c>
      <c r="AR242" s="177" t="s">
        <v>64</v>
      </c>
      <c r="AS242" s="177" t="s">
        <v>64</v>
      </c>
      <c r="AT242" s="177" t="s">
        <v>64</v>
      </c>
      <c r="AU242" s="177" t="s">
        <v>64</v>
      </c>
      <c r="AV242" s="159" t="s">
        <v>65</v>
      </c>
      <c r="AW242" s="160" t="s">
        <v>65</v>
      </c>
      <c r="AX242" s="177" t="s">
        <v>65</v>
      </c>
      <c r="AY242" s="177" t="s">
        <v>64</v>
      </c>
      <c r="AZ242" s="177" t="s">
        <v>64</v>
      </c>
      <c r="BA242" s="159" t="s">
        <v>65</v>
      </c>
      <c r="BB242" s="177" t="s">
        <v>64</v>
      </c>
      <c r="BC242" s="177" t="s">
        <v>64</v>
      </c>
      <c r="BD242" s="177" t="s">
        <v>64</v>
      </c>
      <c r="BE242" s="177" t="s">
        <v>65</v>
      </c>
      <c r="BF242" s="177" t="s">
        <v>64</v>
      </c>
    </row>
    <row r="243" spans="1:58" ht="15.6" thickTop="1" thickBot="1" x14ac:dyDescent="0.35">
      <c r="A243" s="373"/>
      <c r="B243" s="62" t="s">
        <v>759</v>
      </c>
      <c r="D243" s="177" t="s">
        <v>65</v>
      </c>
      <c r="E243" s="177" t="s">
        <v>64</v>
      </c>
      <c r="F243" s="177" t="s">
        <v>64</v>
      </c>
      <c r="G243" s="177" t="s">
        <v>64</v>
      </c>
      <c r="H243" s="159" t="s">
        <v>64</v>
      </c>
      <c r="I243" s="160" t="s">
        <v>65</v>
      </c>
      <c r="J243" s="206" t="s">
        <v>669</v>
      </c>
      <c r="K243" s="159" t="s">
        <v>64</v>
      </c>
      <c r="L243" s="160" t="s">
        <v>65</v>
      </c>
      <c r="M243" s="206" t="s">
        <v>669</v>
      </c>
      <c r="N243" s="159" t="s">
        <v>64</v>
      </c>
      <c r="O243" s="161" t="s">
        <v>64</v>
      </c>
      <c r="P243" s="161" t="s">
        <v>64</v>
      </c>
      <c r="Q243" s="159" t="s">
        <v>64</v>
      </c>
      <c r="R243" s="160" t="s">
        <v>65</v>
      </c>
      <c r="S243" s="159" t="s">
        <v>64</v>
      </c>
      <c r="T243" s="160" t="s">
        <v>65</v>
      </c>
      <c r="U243" s="206" t="s">
        <v>669</v>
      </c>
      <c r="V243" s="177" t="s">
        <v>64</v>
      </c>
      <c r="W243" s="177" t="s">
        <v>65</v>
      </c>
      <c r="X243" s="177" t="s">
        <v>65</v>
      </c>
      <c r="Y243" s="177" t="s">
        <v>65</v>
      </c>
      <c r="Z243" s="177" t="s">
        <v>65</v>
      </c>
      <c r="AA243" s="177" t="s">
        <v>65</v>
      </c>
      <c r="AB243" s="177" t="s">
        <v>65</v>
      </c>
      <c r="AC243" s="206" t="s">
        <v>669</v>
      </c>
      <c r="AD243" s="177" t="s">
        <v>65</v>
      </c>
      <c r="AE243" s="177" t="s">
        <v>64</v>
      </c>
      <c r="AF243" s="177" t="s">
        <v>65</v>
      </c>
      <c r="AG243" s="177" t="s">
        <v>65</v>
      </c>
      <c r="AH243" s="177" t="s">
        <v>65</v>
      </c>
      <c r="AI243" s="177" t="s">
        <v>64</v>
      </c>
      <c r="AJ243" s="177" t="s">
        <v>64</v>
      </c>
      <c r="AK243" s="177" t="s">
        <v>64</v>
      </c>
      <c r="AL243" s="177" t="s">
        <v>65</v>
      </c>
      <c r="AM243" s="177" t="s">
        <v>64</v>
      </c>
      <c r="AN243" s="177" t="s">
        <v>65</v>
      </c>
      <c r="AO243" s="177" t="s">
        <v>65</v>
      </c>
      <c r="AP243" s="177" t="s">
        <v>64</v>
      </c>
      <c r="AQ243" s="177" t="s">
        <v>64</v>
      </c>
      <c r="AR243" s="177" t="s">
        <v>65</v>
      </c>
      <c r="AS243" s="177" t="s">
        <v>64</v>
      </c>
      <c r="AT243" s="177" t="s">
        <v>64</v>
      </c>
      <c r="AU243" s="177" t="s">
        <v>64</v>
      </c>
      <c r="AV243" s="159" t="s">
        <v>65</v>
      </c>
      <c r="AW243" s="160" t="s">
        <v>65</v>
      </c>
      <c r="AX243" s="177" t="s">
        <v>65</v>
      </c>
      <c r="AY243" s="177" t="s">
        <v>64</v>
      </c>
      <c r="AZ243" s="177" t="s">
        <v>64</v>
      </c>
      <c r="BA243" s="159" t="s">
        <v>65</v>
      </c>
      <c r="BB243" s="177" t="s">
        <v>64</v>
      </c>
      <c r="BC243" s="177" t="s">
        <v>65</v>
      </c>
      <c r="BD243" s="177" t="s">
        <v>64</v>
      </c>
      <c r="BE243" s="177" t="s">
        <v>65</v>
      </c>
      <c r="BF243" s="177" t="s">
        <v>64</v>
      </c>
    </row>
    <row r="244" spans="1:58" ht="15.6" thickTop="1" thickBot="1" x14ac:dyDescent="0.35">
      <c r="A244" s="373"/>
      <c r="B244" s="109" t="s">
        <v>97</v>
      </c>
      <c r="D244" s="177" t="s">
        <v>65</v>
      </c>
      <c r="E244" s="177" t="s">
        <v>65</v>
      </c>
      <c r="F244" s="177" t="s">
        <v>65</v>
      </c>
      <c r="G244" s="177" t="s">
        <v>65</v>
      </c>
      <c r="H244" s="159" t="s">
        <v>65</v>
      </c>
      <c r="I244" s="160" t="s">
        <v>65</v>
      </c>
      <c r="J244" s="177" t="s">
        <v>65</v>
      </c>
      <c r="K244" s="159" t="s">
        <v>65</v>
      </c>
      <c r="L244" s="160" t="s">
        <v>65</v>
      </c>
      <c r="M244" s="177" t="s">
        <v>65</v>
      </c>
      <c r="N244" s="159" t="s">
        <v>65</v>
      </c>
      <c r="O244" s="161" t="s">
        <v>65</v>
      </c>
      <c r="P244" s="161" t="s">
        <v>65</v>
      </c>
      <c r="Q244" s="159" t="s">
        <v>65</v>
      </c>
      <c r="R244" s="160" t="s">
        <v>65</v>
      </c>
      <c r="S244" s="159" t="s">
        <v>65</v>
      </c>
      <c r="T244" s="160" t="s">
        <v>65</v>
      </c>
      <c r="U244" s="177" t="s">
        <v>65</v>
      </c>
      <c r="V244" s="177" t="s">
        <v>64</v>
      </c>
      <c r="W244" s="177" t="s">
        <v>65</v>
      </c>
      <c r="X244" s="177" t="s">
        <v>65</v>
      </c>
      <c r="Y244" s="177" t="s">
        <v>65</v>
      </c>
      <c r="Z244" s="177" t="s">
        <v>65</v>
      </c>
      <c r="AA244" s="177" t="s">
        <v>65</v>
      </c>
      <c r="AB244" s="177" t="s">
        <v>65</v>
      </c>
      <c r="AC244" s="177" t="s">
        <v>65</v>
      </c>
      <c r="AD244" s="177" t="s">
        <v>65</v>
      </c>
      <c r="AE244" s="177" t="s">
        <v>65</v>
      </c>
      <c r="AF244" s="177" t="s">
        <v>65</v>
      </c>
      <c r="AG244" s="177" t="s">
        <v>65</v>
      </c>
      <c r="AH244" s="177" t="s">
        <v>65</v>
      </c>
      <c r="AI244" s="177" t="s">
        <v>65</v>
      </c>
      <c r="AJ244" s="177" t="s">
        <v>65</v>
      </c>
      <c r="AK244" s="177" t="s">
        <v>65</v>
      </c>
      <c r="AL244" s="177" t="s">
        <v>65</v>
      </c>
      <c r="AM244" s="177" t="s">
        <v>64</v>
      </c>
      <c r="AN244" s="177" t="s">
        <v>65</v>
      </c>
      <c r="AO244" s="177" t="s">
        <v>65</v>
      </c>
      <c r="AP244" s="177" t="s">
        <v>65</v>
      </c>
      <c r="AQ244" s="177" t="s">
        <v>65</v>
      </c>
      <c r="AR244" s="177" t="s">
        <v>65</v>
      </c>
      <c r="AS244" s="177" t="s">
        <v>65</v>
      </c>
      <c r="AT244" s="177" t="s">
        <v>65</v>
      </c>
      <c r="AU244" s="177" t="s">
        <v>65</v>
      </c>
      <c r="AV244" s="159" t="s">
        <v>65</v>
      </c>
      <c r="AW244" s="160" t="s">
        <v>65</v>
      </c>
      <c r="AX244" s="177" t="s">
        <v>65</v>
      </c>
      <c r="AY244" s="177" t="s">
        <v>65</v>
      </c>
      <c r="AZ244" s="177" t="s">
        <v>65</v>
      </c>
      <c r="BA244" s="177" t="s">
        <v>65</v>
      </c>
      <c r="BB244" s="177" t="s">
        <v>64</v>
      </c>
      <c r="BC244" s="177" t="s">
        <v>65</v>
      </c>
      <c r="BD244" s="177" t="s">
        <v>65</v>
      </c>
      <c r="BE244" s="177" t="s">
        <v>65</v>
      </c>
      <c r="BF244" s="177" t="s">
        <v>64</v>
      </c>
    </row>
    <row r="245" spans="1:58" ht="15" thickTop="1" x14ac:dyDescent="0.3">
      <c r="A245" s="373"/>
      <c r="B245" s="12" t="s">
        <v>667</v>
      </c>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row>
    <row r="246" spans="1:58" ht="15" thickBot="1" x14ac:dyDescent="0.35">
      <c r="A246" s="373"/>
      <c r="B246" s="58" t="s">
        <v>760</v>
      </c>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c r="AA246" s="167"/>
      <c r="AB246" s="167"/>
      <c r="AC246" s="167"/>
      <c r="AD246" s="167"/>
      <c r="AE246" s="167"/>
      <c r="AF246" s="167"/>
      <c r="AG246" s="167"/>
      <c r="AH246" s="167"/>
      <c r="AI246" s="167"/>
      <c r="AJ246" s="167"/>
      <c r="AK246" s="167"/>
      <c r="AL246" s="167"/>
      <c r="AM246" s="167"/>
      <c r="AN246" s="167"/>
      <c r="AO246" s="167"/>
      <c r="AP246" s="167"/>
      <c r="AQ246" s="167"/>
      <c r="AR246" s="167"/>
      <c r="AS246" s="167"/>
      <c r="AT246" s="167"/>
      <c r="AU246" s="167"/>
      <c r="AV246" s="167"/>
      <c r="AW246" s="167"/>
      <c r="AX246" s="167"/>
      <c r="AY246" s="167"/>
      <c r="AZ246" s="167"/>
      <c r="BA246" s="167"/>
      <c r="BB246" s="167"/>
      <c r="BC246" s="167"/>
      <c r="BD246" s="167"/>
      <c r="BE246" s="167"/>
      <c r="BF246" s="167"/>
    </row>
    <row r="247" spans="1:58" ht="15.6" thickTop="1" thickBot="1" x14ac:dyDescent="0.35">
      <c r="A247" s="373"/>
      <c r="B247" s="62" t="s">
        <v>761</v>
      </c>
      <c r="D247" s="177" t="s">
        <v>64</v>
      </c>
      <c r="E247" s="177" t="s">
        <v>64</v>
      </c>
      <c r="F247" s="177" t="s">
        <v>64</v>
      </c>
      <c r="G247" s="177" t="s">
        <v>64</v>
      </c>
      <c r="H247" s="159" t="s">
        <v>64</v>
      </c>
      <c r="I247" s="160" t="s">
        <v>65</v>
      </c>
      <c r="J247" s="177" t="s">
        <v>64</v>
      </c>
      <c r="K247" s="159" t="s">
        <v>64</v>
      </c>
      <c r="L247" s="160" t="s">
        <v>65</v>
      </c>
      <c r="M247" s="177" t="s">
        <v>64</v>
      </c>
      <c r="N247" s="159" t="s">
        <v>64</v>
      </c>
      <c r="O247" s="161" t="s">
        <v>64</v>
      </c>
      <c r="P247" s="161" t="s">
        <v>64</v>
      </c>
      <c r="Q247" s="159" t="s">
        <v>64</v>
      </c>
      <c r="R247" s="160" t="s">
        <v>65</v>
      </c>
      <c r="S247" s="159" t="s">
        <v>64</v>
      </c>
      <c r="T247" s="160" t="s">
        <v>65</v>
      </c>
      <c r="U247" s="177" t="s">
        <v>64</v>
      </c>
      <c r="V247" s="177" t="s">
        <v>64</v>
      </c>
      <c r="W247" s="177" t="s">
        <v>64</v>
      </c>
      <c r="X247" s="177" t="s">
        <v>64</v>
      </c>
      <c r="Y247" s="177" t="s">
        <v>64</v>
      </c>
      <c r="Z247" s="177" t="s">
        <v>65</v>
      </c>
      <c r="AA247" s="177" t="s">
        <v>65</v>
      </c>
      <c r="AB247" s="177" t="s">
        <v>64</v>
      </c>
      <c r="AC247" s="177" t="s">
        <v>64</v>
      </c>
      <c r="AD247" s="177" t="s">
        <v>64</v>
      </c>
      <c r="AE247" s="177" t="s">
        <v>64</v>
      </c>
      <c r="AF247" s="177" t="s">
        <v>64</v>
      </c>
      <c r="AG247" s="177" t="s">
        <v>64</v>
      </c>
      <c r="AH247" s="177" t="s">
        <v>64</v>
      </c>
      <c r="AI247" s="177" t="s">
        <v>64</v>
      </c>
      <c r="AJ247" s="177" t="s">
        <v>64</v>
      </c>
      <c r="AK247" s="177" t="s">
        <v>64</v>
      </c>
      <c r="AL247" s="177" t="s">
        <v>64</v>
      </c>
      <c r="AM247" s="177" t="s">
        <v>65</v>
      </c>
      <c r="AN247" s="177" t="s">
        <v>64</v>
      </c>
      <c r="AO247" s="177" t="s">
        <v>64</v>
      </c>
      <c r="AP247" s="177" t="s">
        <v>64</v>
      </c>
      <c r="AQ247" s="177" t="s">
        <v>64</v>
      </c>
      <c r="AR247" s="177" t="s">
        <v>64</v>
      </c>
      <c r="AS247" s="177" t="s">
        <v>64</v>
      </c>
      <c r="AT247" s="177" t="s">
        <v>64</v>
      </c>
      <c r="AU247" s="177" t="s">
        <v>64</v>
      </c>
      <c r="AV247" s="159" t="s">
        <v>65</v>
      </c>
      <c r="AW247" s="160" t="s">
        <v>65</v>
      </c>
      <c r="AX247" s="177" t="s">
        <v>65</v>
      </c>
      <c r="AY247" s="177" t="s">
        <v>64</v>
      </c>
      <c r="AZ247" s="177" t="s">
        <v>64</v>
      </c>
      <c r="BA247" s="159" t="s">
        <v>65</v>
      </c>
      <c r="BB247" s="177" t="s">
        <v>64</v>
      </c>
      <c r="BC247" s="177" t="s">
        <v>64</v>
      </c>
      <c r="BD247" s="177" t="s">
        <v>64</v>
      </c>
      <c r="BE247" s="177" t="s">
        <v>65</v>
      </c>
      <c r="BF247" s="177" t="s">
        <v>64</v>
      </c>
    </row>
    <row r="248" spans="1:58" ht="15.6" thickTop="1" thickBot="1" x14ac:dyDescent="0.35">
      <c r="A248" s="373"/>
      <c r="B248" s="62" t="s">
        <v>762</v>
      </c>
      <c r="D248" s="177" t="s">
        <v>64</v>
      </c>
      <c r="E248" s="177" t="s">
        <v>64</v>
      </c>
      <c r="F248" s="177" t="s">
        <v>64</v>
      </c>
      <c r="G248" s="177" t="s">
        <v>64</v>
      </c>
      <c r="H248" s="159" t="s">
        <v>64</v>
      </c>
      <c r="I248" s="160" t="s">
        <v>65</v>
      </c>
      <c r="J248" s="177" t="s">
        <v>64</v>
      </c>
      <c r="K248" s="159" t="s">
        <v>64</v>
      </c>
      <c r="L248" s="160" t="s">
        <v>65</v>
      </c>
      <c r="M248" s="177" t="s">
        <v>64</v>
      </c>
      <c r="N248" s="159" t="s">
        <v>64</v>
      </c>
      <c r="O248" s="161" t="s">
        <v>64</v>
      </c>
      <c r="P248" s="161" t="s">
        <v>64</v>
      </c>
      <c r="Q248" s="159" t="s">
        <v>64</v>
      </c>
      <c r="R248" s="160" t="s">
        <v>65</v>
      </c>
      <c r="S248" s="159" t="s">
        <v>64</v>
      </c>
      <c r="T248" s="160" t="s">
        <v>65</v>
      </c>
      <c r="U248" s="177" t="s">
        <v>64</v>
      </c>
      <c r="V248" s="177" t="s">
        <v>64</v>
      </c>
      <c r="W248" s="177" t="s">
        <v>64</v>
      </c>
      <c r="X248" s="177" t="s">
        <v>64</v>
      </c>
      <c r="Y248" s="177" t="s">
        <v>65</v>
      </c>
      <c r="Z248" s="177" t="s">
        <v>65</v>
      </c>
      <c r="AA248" s="177" t="s">
        <v>65</v>
      </c>
      <c r="AB248" s="177" t="s">
        <v>64</v>
      </c>
      <c r="AC248" s="177" t="s">
        <v>64</v>
      </c>
      <c r="AD248" s="177" t="s">
        <v>64</v>
      </c>
      <c r="AE248" s="177" t="s">
        <v>64</v>
      </c>
      <c r="AF248" s="177" t="s">
        <v>64</v>
      </c>
      <c r="AG248" s="177" t="s">
        <v>65</v>
      </c>
      <c r="AH248" s="177" t="s">
        <v>65</v>
      </c>
      <c r="AI248" s="177" t="s">
        <v>64</v>
      </c>
      <c r="AJ248" s="177" t="s">
        <v>64</v>
      </c>
      <c r="AK248" s="177" t="s">
        <v>64</v>
      </c>
      <c r="AL248" s="177" t="s">
        <v>64</v>
      </c>
      <c r="AM248" s="177" t="s">
        <v>65</v>
      </c>
      <c r="AN248" s="177" t="s">
        <v>65</v>
      </c>
      <c r="AO248" s="177" t="s">
        <v>64</v>
      </c>
      <c r="AP248" s="177" t="s">
        <v>64</v>
      </c>
      <c r="AQ248" s="177" t="s">
        <v>64</v>
      </c>
      <c r="AR248" s="177" t="s">
        <v>65</v>
      </c>
      <c r="AS248" s="177" t="s">
        <v>64</v>
      </c>
      <c r="AT248" s="177" t="s">
        <v>64</v>
      </c>
      <c r="AU248" s="177" t="s">
        <v>64</v>
      </c>
      <c r="AV248" s="159" t="s">
        <v>65</v>
      </c>
      <c r="AW248" s="160" t="s">
        <v>65</v>
      </c>
      <c r="AX248" s="177" t="s">
        <v>65</v>
      </c>
      <c r="AY248" s="177" t="s">
        <v>64</v>
      </c>
      <c r="AZ248" s="177" t="s">
        <v>64</v>
      </c>
      <c r="BA248" s="159" t="s">
        <v>65</v>
      </c>
      <c r="BB248" s="177" t="s">
        <v>64</v>
      </c>
      <c r="BC248" s="177" t="s">
        <v>64</v>
      </c>
      <c r="BD248" s="177" t="s">
        <v>64</v>
      </c>
      <c r="BE248" s="177" t="s">
        <v>65</v>
      </c>
      <c r="BF248" s="177" t="s">
        <v>64</v>
      </c>
    </row>
    <row r="249" spans="1:58" ht="15.6" thickTop="1" thickBot="1" x14ac:dyDescent="0.35">
      <c r="A249" s="373"/>
      <c r="B249" s="62" t="s">
        <v>763</v>
      </c>
      <c r="D249" s="177" t="s">
        <v>64</v>
      </c>
      <c r="E249" s="177" t="s">
        <v>64</v>
      </c>
      <c r="F249" s="177" t="s">
        <v>64</v>
      </c>
      <c r="G249" s="177" t="s">
        <v>64</v>
      </c>
      <c r="H249" s="159" t="s">
        <v>64</v>
      </c>
      <c r="I249" s="160" t="s">
        <v>65</v>
      </c>
      <c r="J249" s="177" t="s">
        <v>64</v>
      </c>
      <c r="K249" s="159" t="s">
        <v>64</v>
      </c>
      <c r="L249" s="160" t="s">
        <v>65</v>
      </c>
      <c r="M249" s="177" t="s">
        <v>64</v>
      </c>
      <c r="N249" s="159" t="s">
        <v>64</v>
      </c>
      <c r="O249" s="161" t="s">
        <v>64</v>
      </c>
      <c r="P249" s="161" t="s">
        <v>64</v>
      </c>
      <c r="Q249" s="159" t="s">
        <v>64</v>
      </c>
      <c r="R249" s="160" t="s">
        <v>65</v>
      </c>
      <c r="S249" s="159" t="s">
        <v>64</v>
      </c>
      <c r="T249" s="160" t="s">
        <v>65</v>
      </c>
      <c r="U249" s="177" t="s">
        <v>64</v>
      </c>
      <c r="V249" s="177" t="s">
        <v>64</v>
      </c>
      <c r="W249" s="177" t="s">
        <v>64</v>
      </c>
      <c r="X249" s="177" t="s">
        <v>64</v>
      </c>
      <c r="Y249" s="177" t="s">
        <v>65</v>
      </c>
      <c r="Z249" s="177" t="s">
        <v>65</v>
      </c>
      <c r="AA249" s="177" t="s">
        <v>65</v>
      </c>
      <c r="AB249" s="177" t="s">
        <v>64</v>
      </c>
      <c r="AC249" s="177" t="s">
        <v>64</v>
      </c>
      <c r="AD249" s="177" t="s">
        <v>64</v>
      </c>
      <c r="AE249" s="177" t="s">
        <v>64</v>
      </c>
      <c r="AF249" s="177" t="s">
        <v>64</v>
      </c>
      <c r="AG249" s="177" t="s">
        <v>64</v>
      </c>
      <c r="AH249" s="177" t="s">
        <v>64</v>
      </c>
      <c r="AI249" s="177" t="s">
        <v>64</v>
      </c>
      <c r="AJ249" s="177" t="s">
        <v>64</v>
      </c>
      <c r="AK249" s="177" t="s">
        <v>64</v>
      </c>
      <c r="AL249" s="177" t="s">
        <v>64</v>
      </c>
      <c r="AM249" s="177" t="s">
        <v>65</v>
      </c>
      <c r="AN249" s="177" t="s">
        <v>64</v>
      </c>
      <c r="AO249" s="177" t="s">
        <v>64</v>
      </c>
      <c r="AP249" s="177" t="s">
        <v>64</v>
      </c>
      <c r="AQ249" s="177" t="s">
        <v>64</v>
      </c>
      <c r="AR249" s="177" t="s">
        <v>65</v>
      </c>
      <c r="AS249" s="177" t="s">
        <v>64</v>
      </c>
      <c r="AT249" s="177" t="s">
        <v>64</v>
      </c>
      <c r="AU249" s="177" t="s">
        <v>64</v>
      </c>
      <c r="AV249" s="159" t="s">
        <v>65</v>
      </c>
      <c r="AW249" s="160" t="s">
        <v>65</v>
      </c>
      <c r="AX249" s="177" t="s">
        <v>65</v>
      </c>
      <c r="AY249" s="177" t="s">
        <v>64</v>
      </c>
      <c r="AZ249" s="177" t="s">
        <v>64</v>
      </c>
      <c r="BA249" s="159" t="s">
        <v>65</v>
      </c>
      <c r="BB249" s="177" t="s">
        <v>64</v>
      </c>
      <c r="BC249" s="177" t="s">
        <v>64</v>
      </c>
      <c r="BD249" s="177" t="s">
        <v>64</v>
      </c>
      <c r="BE249" s="177" t="s">
        <v>65</v>
      </c>
      <c r="BF249" s="177" t="s">
        <v>64</v>
      </c>
    </row>
    <row r="250" spans="1:58" ht="15.6" thickTop="1" thickBot="1" x14ac:dyDescent="0.35">
      <c r="A250" s="373"/>
      <c r="B250" s="62" t="s">
        <v>764</v>
      </c>
      <c r="D250" s="177" t="s">
        <v>64</v>
      </c>
      <c r="E250" s="177" t="s">
        <v>64</v>
      </c>
      <c r="F250" s="177" t="s">
        <v>64</v>
      </c>
      <c r="G250" s="177" t="s">
        <v>64</v>
      </c>
      <c r="H250" s="159" t="s">
        <v>64</v>
      </c>
      <c r="I250" s="160" t="s">
        <v>65</v>
      </c>
      <c r="J250" s="177" t="s">
        <v>64</v>
      </c>
      <c r="K250" s="159" t="s">
        <v>64</v>
      </c>
      <c r="L250" s="160" t="s">
        <v>65</v>
      </c>
      <c r="M250" s="177" t="s">
        <v>64</v>
      </c>
      <c r="N250" s="159" t="s">
        <v>64</v>
      </c>
      <c r="O250" s="161" t="s">
        <v>64</v>
      </c>
      <c r="P250" s="161" t="s">
        <v>64</v>
      </c>
      <c r="Q250" s="159" t="s">
        <v>64</v>
      </c>
      <c r="R250" s="160" t="s">
        <v>65</v>
      </c>
      <c r="S250" s="159" t="s">
        <v>64</v>
      </c>
      <c r="T250" s="160" t="s">
        <v>65</v>
      </c>
      <c r="U250" s="177" t="s">
        <v>64</v>
      </c>
      <c r="V250" s="177" t="s">
        <v>65</v>
      </c>
      <c r="W250" s="177" t="s">
        <v>64</v>
      </c>
      <c r="X250" s="177" t="s">
        <v>65</v>
      </c>
      <c r="Y250" s="177" t="s">
        <v>65</v>
      </c>
      <c r="Z250" s="177" t="s">
        <v>65</v>
      </c>
      <c r="AA250" s="177" t="s">
        <v>65</v>
      </c>
      <c r="AB250" s="177" t="s">
        <v>64</v>
      </c>
      <c r="AC250" s="177" t="s">
        <v>65</v>
      </c>
      <c r="AD250" s="177" t="s">
        <v>64</v>
      </c>
      <c r="AE250" s="177" t="s">
        <v>65</v>
      </c>
      <c r="AF250" s="177" t="s">
        <v>64</v>
      </c>
      <c r="AG250" s="177" t="s">
        <v>64</v>
      </c>
      <c r="AH250" s="177" t="s">
        <v>64</v>
      </c>
      <c r="AI250" s="177" t="s">
        <v>65</v>
      </c>
      <c r="AJ250" s="177" t="s">
        <v>65</v>
      </c>
      <c r="AK250" s="177" t="s">
        <v>64</v>
      </c>
      <c r="AL250" s="177" t="s">
        <v>64</v>
      </c>
      <c r="AM250" s="177" t="s">
        <v>65</v>
      </c>
      <c r="AN250" s="177" t="s">
        <v>64</v>
      </c>
      <c r="AO250" s="177" t="s">
        <v>64</v>
      </c>
      <c r="AP250" s="177" t="s">
        <v>64</v>
      </c>
      <c r="AQ250" s="177" t="s">
        <v>64</v>
      </c>
      <c r="AR250" s="177" t="s">
        <v>65</v>
      </c>
      <c r="AS250" s="177" t="s">
        <v>65</v>
      </c>
      <c r="AT250" s="177" t="s">
        <v>64</v>
      </c>
      <c r="AU250" s="177" t="s">
        <v>65</v>
      </c>
      <c r="AV250" s="159" t="s">
        <v>65</v>
      </c>
      <c r="AW250" s="160" t="s">
        <v>65</v>
      </c>
      <c r="AX250" s="177" t="s">
        <v>65</v>
      </c>
      <c r="AY250" s="177" t="s">
        <v>65</v>
      </c>
      <c r="AZ250" s="177" t="s">
        <v>65</v>
      </c>
      <c r="BA250" s="159" t="s">
        <v>65</v>
      </c>
      <c r="BB250" s="177" t="s">
        <v>64</v>
      </c>
      <c r="BC250" s="177" t="s">
        <v>65</v>
      </c>
      <c r="BD250" s="177" t="s">
        <v>64</v>
      </c>
      <c r="BE250" s="177" t="s">
        <v>65</v>
      </c>
      <c r="BF250" s="177" t="s">
        <v>65</v>
      </c>
    </row>
    <row r="251" spans="1:58" ht="15.6" thickTop="1" thickBot="1" x14ac:dyDescent="0.35">
      <c r="A251" s="373"/>
      <c r="B251" s="62" t="s">
        <v>765</v>
      </c>
      <c r="D251" s="177" t="s">
        <v>64</v>
      </c>
      <c r="E251" s="177" t="s">
        <v>65</v>
      </c>
      <c r="F251" s="216" t="s">
        <v>64</v>
      </c>
      <c r="G251" s="177" t="s">
        <v>64</v>
      </c>
      <c r="H251" s="159" t="s">
        <v>64</v>
      </c>
      <c r="I251" s="160" t="s">
        <v>65</v>
      </c>
      <c r="J251" s="177" t="s">
        <v>64</v>
      </c>
      <c r="K251" s="159" t="s">
        <v>65</v>
      </c>
      <c r="L251" s="160" t="s">
        <v>65</v>
      </c>
      <c r="M251" s="177" t="s">
        <v>64</v>
      </c>
      <c r="N251" s="159" t="s">
        <v>65</v>
      </c>
      <c r="O251" s="161" t="s">
        <v>65</v>
      </c>
      <c r="P251" s="161" t="s">
        <v>65</v>
      </c>
      <c r="Q251" s="159" t="s">
        <v>65</v>
      </c>
      <c r="R251" s="160" t="s">
        <v>65</v>
      </c>
      <c r="S251" s="159" t="s">
        <v>64</v>
      </c>
      <c r="T251" s="160" t="s">
        <v>65</v>
      </c>
      <c r="U251" s="177" t="s">
        <v>64</v>
      </c>
      <c r="V251" s="177" t="s">
        <v>65</v>
      </c>
      <c r="W251" s="177" t="s">
        <v>64</v>
      </c>
      <c r="X251" s="177" t="s">
        <v>65</v>
      </c>
      <c r="Y251" s="177" t="s">
        <v>65</v>
      </c>
      <c r="Z251" s="177" t="s">
        <v>65</v>
      </c>
      <c r="AA251" s="177" t="s">
        <v>65</v>
      </c>
      <c r="AB251" s="177" t="s">
        <v>65</v>
      </c>
      <c r="AC251" s="177" t="s">
        <v>65</v>
      </c>
      <c r="AD251" s="177" t="s">
        <v>65</v>
      </c>
      <c r="AE251" s="177" t="s">
        <v>65</v>
      </c>
      <c r="AF251" s="177" t="s">
        <v>65</v>
      </c>
      <c r="AG251" s="177" t="s">
        <v>65</v>
      </c>
      <c r="AH251" s="177" t="s">
        <v>65</v>
      </c>
      <c r="AI251" s="177" t="s">
        <v>65</v>
      </c>
      <c r="AJ251" s="177" t="s">
        <v>65</v>
      </c>
      <c r="AK251" s="177" t="s">
        <v>65</v>
      </c>
      <c r="AL251" s="177" t="s">
        <v>65</v>
      </c>
      <c r="AM251" s="177" t="s">
        <v>65</v>
      </c>
      <c r="AN251" s="177" t="s">
        <v>65</v>
      </c>
      <c r="AO251" s="177" t="s">
        <v>64</v>
      </c>
      <c r="AP251" s="177" t="s">
        <v>65</v>
      </c>
      <c r="AQ251" s="177" t="s">
        <v>64</v>
      </c>
      <c r="AR251" s="177" t="s">
        <v>65</v>
      </c>
      <c r="AS251" s="177" t="s">
        <v>65</v>
      </c>
      <c r="AT251" s="177" t="s">
        <v>65</v>
      </c>
      <c r="AU251" s="177" t="s">
        <v>65</v>
      </c>
      <c r="AV251" s="159" t="s">
        <v>65</v>
      </c>
      <c r="AW251" s="160" t="s">
        <v>65</v>
      </c>
      <c r="AX251" s="177" t="s">
        <v>65</v>
      </c>
      <c r="AY251" s="177" t="s">
        <v>65</v>
      </c>
      <c r="AZ251" s="177" t="s">
        <v>65</v>
      </c>
      <c r="BA251" s="159" t="s">
        <v>65</v>
      </c>
      <c r="BB251" s="177" t="s">
        <v>65</v>
      </c>
      <c r="BC251" s="177" t="s">
        <v>65</v>
      </c>
      <c r="BD251" s="177" t="s">
        <v>65</v>
      </c>
      <c r="BE251" s="177" t="s">
        <v>65</v>
      </c>
      <c r="BF251" s="177" t="s">
        <v>65</v>
      </c>
    </row>
    <row r="252" spans="1:58" ht="15.6" thickTop="1" thickBot="1" x14ac:dyDescent="0.35">
      <c r="A252" s="373"/>
      <c r="B252" s="62" t="s">
        <v>766</v>
      </c>
      <c r="D252" s="177" t="s">
        <v>64</v>
      </c>
      <c r="E252" s="177" t="s">
        <v>64</v>
      </c>
      <c r="F252" s="177" t="s">
        <v>64</v>
      </c>
      <c r="G252" s="177" t="s">
        <v>64</v>
      </c>
      <c r="H252" s="159" t="s">
        <v>64</v>
      </c>
      <c r="I252" s="160" t="s">
        <v>65</v>
      </c>
      <c r="J252" s="177" t="s">
        <v>64</v>
      </c>
      <c r="K252" s="159" t="s">
        <v>64</v>
      </c>
      <c r="L252" s="160" t="s">
        <v>65</v>
      </c>
      <c r="M252" s="177" t="s">
        <v>64</v>
      </c>
      <c r="N252" s="159" t="s">
        <v>64</v>
      </c>
      <c r="O252" s="161" t="s">
        <v>64</v>
      </c>
      <c r="P252" s="161" t="s">
        <v>64</v>
      </c>
      <c r="Q252" s="159" t="s">
        <v>64</v>
      </c>
      <c r="R252" s="160" t="s">
        <v>65</v>
      </c>
      <c r="S252" s="159" t="s">
        <v>64</v>
      </c>
      <c r="T252" s="160" t="s">
        <v>65</v>
      </c>
      <c r="U252" s="177" t="s">
        <v>64</v>
      </c>
      <c r="V252" s="177" t="s">
        <v>64</v>
      </c>
      <c r="W252" s="177" t="s">
        <v>64</v>
      </c>
      <c r="X252" s="177" t="s">
        <v>64</v>
      </c>
      <c r="Y252" s="177" t="s">
        <v>64</v>
      </c>
      <c r="Z252" s="177" t="s">
        <v>65</v>
      </c>
      <c r="AA252" s="177" t="s">
        <v>65</v>
      </c>
      <c r="AB252" s="177" t="s">
        <v>64</v>
      </c>
      <c r="AC252" s="177" t="s">
        <v>64</v>
      </c>
      <c r="AD252" s="177" t="s">
        <v>64</v>
      </c>
      <c r="AE252" s="177" t="s">
        <v>65</v>
      </c>
      <c r="AF252" s="177" t="s">
        <v>64</v>
      </c>
      <c r="AG252" s="177" t="s">
        <v>65</v>
      </c>
      <c r="AH252" s="177" t="s">
        <v>65</v>
      </c>
      <c r="AI252" s="177" t="s">
        <v>65</v>
      </c>
      <c r="AJ252" s="177" t="s">
        <v>65</v>
      </c>
      <c r="AK252" s="177" t="s">
        <v>711</v>
      </c>
      <c r="AL252" s="177" t="s">
        <v>64</v>
      </c>
      <c r="AM252" s="177" t="s">
        <v>65</v>
      </c>
      <c r="AN252" s="177" t="s">
        <v>65</v>
      </c>
      <c r="AO252" s="177" t="s">
        <v>64</v>
      </c>
      <c r="AP252" s="177" t="s">
        <v>64</v>
      </c>
      <c r="AQ252" s="177" t="s">
        <v>64</v>
      </c>
      <c r="AR252" s="177" t="s">
        <v>65</v>
      </c>
      <c r="AS252" s="177" t="s">
        <v>65</v>
      </c>
      <c r="AT252" s="177" t="s">
        <v>64</v>
      </c>
      <c r="AU252" s="177" t="s">
        <v>64</v>
      </c>
      <c r="AV252" s="159" t="s">
        <v>65</v>
      </c>
      <c r="AW252" s="160" t="s">
        <v>65</v>
      </c>
      <c r="AX252" s="177" t="s">
        <v>65</v>
      </c>
      <c r="AY252" s="177" t="s">
        <v>64</v>
      </c>
      <c r="AZ252" s="177" t="s">
        <v>64</v>
      </c>
      <c r="BA252" s="159" t="s">
        <v>65</v>
      </c>
      <c r="BB252" s="177" t="s">
        <v>64</v>
      </c>
      <c r="BC252" s="177" t="s">
        <v>65</v>
      </c>
      <c r="BD252" s="177" t="s">
        <v>64</v>
      </c>
      <c r="BE252" s="177" t="s">
        <v>65</v>
      </c>
      <c r="BF252" s="177" t="s">
        <v>65</v>
      </c>
    </row>
    <row r="253" spans="1:58" ht="15.6" thickTop="1" thickBot="1" x14ac:dyDescent="0.35">
      <c r="A253" s="373"/>
      <c r="B253" s="62" t="s">
        <v>767</v>
      </c>
      <c r="D253" s="177" t="s">
        <v>65</v>
      </c>
      <c r="E253" s="177" t="s">
        <v>65</v>
      </c>
      <c r="F253" s="216" t="s">
        <v>64</v>
      </c>
      <c r="G253" s="177" t="s">
        <v>65</v>
      </c>
      <c r="H253" s="159" t="s">
        <v>64</v>
      </c>
      <c r="I253" s="160" t="s">
        <v>65</v>
      </c>
      <c r="J253" s="177" t="s">
        <v>64</v>
      </c>
      <c r="K253" s="159" t="s">
        <v>65</v>
      </c>
      <c r="L253" s="160" t="s">
        <v>65</v>
      </c>
      <c r="M253" s="177" t="s">
        <v>65</v>
      </c>
      <c r="N253" s="159" t="s">
        <v>65</v>
      </c>
      <c r="O253" s="161" t="s">
        <v>65</v>
      </c>
      <c r="P253" s="161" t="s">
        <v>65</v>
      </c>
      <c r="Q253" s="159" t="s">
        <v>65</v>
      </c>
      <c r="R253" s="160" t="s">
        <v>65</v>
      </c>
      <c r="S253" s="159" t="s">
        <v>64</v>
      </c>
      <c r="T253" s="160" t="s">
        <v>65</v>
      </c>
      <c r="U253" s="177" t="s">
        <v>64</v>
      </c>
      <c r="V253" s="177" t="s">
        <v>65</v>
      </c>
      <c r="W253" s="177" t="s">
        <v>65</v>
      </c>
      <c r="X253" s="177" t="s">
        <v>65</v>
      </c>
      <c r="Y253" s="177" t="s">
        <v>65</v>
      </c>
      <c r="Z253" s="177" t="s">
        <v>65</v>
      </c>
      <c r="AA253" s="177" t="s">
        <v>65</v>
      </c>
      <c r="AB253" s="177" t="s">
        <v>65</v>
      </c>
      <c r="AC253" s="177" t="s">
        <v>65</v>
      </c>
      <c r="AD253" s="177" t="s">
        <v>65</v>
      </c>
      <c r="AE253" s="177" t="s">
        <v>65</v>
      </c>
      <c r="AF253" s="177" t="s">
        <v>65</v>
      </c>
      <c r="AG253" s="177" t="s">
        <v>65</v>
      </c>
      <c r="AH253" s="177" t="s">
        <v>65</v>
      </c>
      <c r="AI253" s="177" t="s">
        <v>65</v>
      </c>
      <c r="AJ253" s="177" t="s">
        <v>65</v>
      </c>
      <c r="AK253" s="177" t="s">
        <v>65</v>
      </c>
      <c r="AL253" s="177" t="s">
        <v>65</v>
      </c>
      <c r="AM253" s="177" t="s">
        <v>65</v>
      </c>
      <c r="AN253" s="177" t="s">
        <v>65</v>
      </c>
      <c r="AO253" s="177" t="s">
        <v>64</v>
      </c>
      <c r="AP253" s="177" t="s">
        <v>65</v>
      </c>
      <c r="AQ253" s="177" t="s">
        <v>64</v>
      </c>
      <c r="AR253" s="177" t="s">
        <v>65</v>
      </c>
      <c r="AS253" s="177" t="s">
        <v>65</v>
      </c>
      <c r="AT253" s="177" t="s">
        <v>65</v>
      </c>
      <c r="AU253" s="177" t="s">
        <v>64</v>
      </c>
      <c r="AV253" s="159" t="s">
        <v>65</v>
      </c>
      <c r="AW253" s="160" t="s">
        <v>65</v>
      </c>
      <c r="AX253" s="177" t="s">
        <v>65</v>
      </c>
      <c r="AY253" s="177" t="s">
        <v>64</v>
      </c>
      <c r="AZ253" s="177" t="s">
        <v>64</v>
      </c>
      <c r="BA253" s="159" t="s">
        <v>65</v>
      </c>
      <c r="BB253" s="177" t="s">
        <v>65</v>
      </c>
      <c r="BC253" s="177" t="s">
        <v>65</v>
      </c>
      <c r="BD253" s="177" t="s">
        <v>65</v>
      </c>
      <c r="BE253" s="177" t="s">
        <v>65</v>
      </c>
      <c r="BF253" s="177" t="s">
        <v>65</v>
      </c>
    </row>
    <row r="254" spans="1:58" ht="15.6" thickTop="1" thickBot="1" x14ac:dyDescent="0.35">
      <c r="A254" s="373"/>
      <c r="B254" s="62" t="s">
        <v>768</v>
      </c>
      <c r="D254" s="177" t="s">
        <v>64</v>
      </c>
      <c r="E254" s="177" t="s">
        <v>64</v>
      </c>
      <c r="F254" s="177" t="s">
        <v>64</v>
      </c>
      <c r="G254" s="177" t="s">
        <v>64</v>
      </c>
      <c r="H254" s="159" t="s">
        <v>64</v>
      </c>
      <c r="I254" s="160" t="s">
        <v>65</v>
      </c>
      <c r="J254" s="177" t="s">
        <v>64</v>
      </c>
      <c r="K254" s="159" t="s">
        <v>65</v>
      </c>
      <c r="L254" s="160" t="s">
        <v>65</v>
      </c>
      <c r="M254" s="177" t="s">
        <v>64</v>
      </c>
      <c r="N254" s="159" t="s">
        <v>64</v>
      </c>
      <c r="O254" s="161" t="s">
        <v>64</v>
      </c>
      <c r="P254" s="161" t="s">
        <v>64</v>
      </c>
      <c r="Q254" s="159" t="s">
        <v>64</v>
      </c>
      <c r="R254" s="160" t="s">
        <v>65</v>
      </c>
      <c r="S254" s="159" t="s">
        <v>65</v>
      </c>
      <c r="T254" s="160" t="s">
        <v>65</v>
      </c>
      <c r="U254" s="177" t="s">
        <v>64</v>
      </c>
      <c r="V254" s="177" t="s">
        <v>64</v>
      </c>
      <c r="W254" s="177" t="s">
        <v>64</v>
      </c>
      <c r="X254" s="177" t="s">
        <v>64</v>
      </c>
      <c r="Y254" s="177" t="s">
        <v>65</v>
      </c>
      <c r="Z254" s="177" t="s">
        <v>65</v>
      </c>
      <c r="AA254" s="177" t="s">
        <v>65</v>
      </c>
      <c r="AB254" s="177" t="s">
        <v>64</v>
      </c>
      <c r="AC254" s="177" t="s">
        <v>64</v>
      </c>
      <c r="AD254" s="177" t="s">
        <v>64</v>
      </c>
      <c r="AE254" s="177" t="s">
        <v>65</v>
      </c>
      <c r="AF254" s="177" t="s">
        <v>64</v>
      </c>
      <c r="AG254" s="177" t="s">
        <v>65</v>
      </c>
      <c r="AH254" s="177" t="s">
        <v>65</v>
      </c>
      <c r="AI254" s="177" t="s">
        <v>64</v>
      </c>
      <c r="AJ254" s="177" t="s">
        <v>64</v>
      </c>
      <c r="AK254" s="177" t="s">
        <v>64</v>
      </c>
      <c r="AL254" s="177" t="s">
        <v>64</v>
      </c>
      <c r="AM254" s="177" t="s">
        <v>65</v>
      </c>
      <c r="AN254" s="177" t="s">
        <v>65</v>
      </c>
      <c r="AO254" s="177" t="s">
        <v>64</v>
      </c>
      <c r="AP254" s="177" t="s">
        <v>64</v>
      </c>
      <c r="AQ254" s="177" t="s">
        <v>64</v>
      </c>
      <c r="AR254" s="177" t="s">
        <v>65</v>
      </c>
      <c r="AS254" s="177" t="s">
        <v>65</v>
      </c>
      <c r="AT254" s="177" t="s">
        <v>64</v>
      </c>
      <c r="AU254" s="177" t="s">
        <v>64</v>
      </c>
      <c r="AV254" s="159" t="s">
        <v>65</v>
      </c>
      <c r="AW254" s="160" t="s">
        <v>65</v>
      </c>
      <c r="AX254" s="177" t="s">
        <v>65</v>
      </c>
      <c r="AY254" s="177" t="s">
        <v>64</v>
      </c>
      <c r="AZ254" s="177" t="s">
        <v>64</v>
      </c>
      <c r="BA254" s="159" t="s">
        <v>65</v>
      </c>
      <c r="BB254" s="177" t="s">
        <v>64</v>
      </c>
      <c r="BC254" s="177" t="s">
        <v>64</v>
      </c>
      <c r="BD254" s="177" t="s">
        <v>64</v>
      </c>
      <c r="BE254" s="177" t="s">
        <v>65</v>
      </c>
      <c r="BF254" s="177" t="s">
        <v>65</v>
      </c>
    </row>
    <row r="255" spans="1:58" ht="15.6" thickTop="1" thickBot="1" x14ac:dyDescent="0.35">
      <c r="A255" s="373"/>
      <c r="B255" s="62" t="s">
        <v>769</v>
      </c>
      <c r="D255" s="177" t="s">
        <v>64</v>
      </c>
      <c r="E255" s="177" t="s">
        <v>64</v>
      </c>
      <c r="F255" s="177" t="s">
        <v>64</v>
      </c>
      <c r="G255" s="177" t="s">
        <v>64</v>
      </c>
      <c r="H255" s="159" t="s">
        <v>64</v>
      </c>
      <c r="I255" s="160" t="s">
        <v>65</v>
      </c>
      <c r="J255" s="177" t="s">
        <v>64</v>
      </c>
      <c r="K255" s="159" t="s">
        <v>64</v>
      </c>
      <c r="L255" s="160" t="s">
        <v>65</v>
      </c>
      <c r="M255" s="177" t="s">
        <v>64</v>
      </c>
      <c r="N255" s="159" t="s">
        <v>64</v>
      </c>
      <c r="O255" s="161" t="s">
        <v>64</v>
      </c>
      <c r="P255" s="161" t="s">
        <v>64</v>
      </c>
      <c r="Q255" s="159" t="s">
        <v>64</v>
      </c>
      <c r="R255" s="160" t="s">
        <v>65</v>
      </c>
      <c r="S255" s="159" t="s">
        <v>64</v>
      </c>
      <c r="T255" s="160" t="s">
        <v>65</v>
      </c>
      <c r="U255" s="177" t="s">
        <v>64</v>
      </c>
      <c r="V255" s="177" t="s">
        <v>64</v>
      </c>
      <c r="W255" s="177" t="s">
        <v>64</v>
      </c>
      <c r="X255" s="177" t="s">
        <v>64</v>
      </c>
      <c r="Y255" s="177" t="s">
        <v>65</v>
      </c>
      <c r="Z255" s="177" t="s">
        <v>65</v>
      </c>
      <c r="AA255" s="177" t="s">
        <v>65</v>
      </c>
      <c r="AB255" s="177" t="s">
        <v>64</v>
      </c>
      <c r="AC255" s="177" t="s">
        <v>64</v>
      </c>
      <c r="AD255" s="177" t="s">
        <v>64</v>
      </c>
      <c r="AE255" s="177" t="s">
        <v>64</v>
      </c>
      <c r="AF255" s="177" t="s">
        <v>64</v>
      </c>
      <c r="AG255" s="177" t="s">
        <v>65</v>
      </c>
      <c r="AH255" s="177" t="s">
        <v>65</v>
      </c>
      <c r="AI255" s="177" t="s">
        <v>64</v>
      </c>
      <c r="AJ255" s="177" t="s">
        <v>64</v>
      </c>
      <c r="AK255" s="177" t="s">
        <v>64</v>
      </c>
      <c r="AL255" s="177" t="s">
        <v>64</v>
      </c>
      <c r="AM255" s="177" t="s">
        <v>65</v>
      </c>
      <c r="AN255" s="177" t="s">
        <v>65</v>
      </c>
      <c r="AO255" s="177" t="s">
        <v>64</v>
      </c>
      <c r="AP255" s="177" t="s">
        <v>64</v>
      </c>
      <c r="AQ255" s="177" t="s">
        <v>64</v>
      </c>
      <c r="AR255" s="177" t="s">
        <v>65</v>
      </c>
      <c r="AS255" s="177" t="s">
        <v>64</v>
      </c>
      <c r="AT255" s="177" t="s">
        <v>64</v>
      </c>
      <c r="AU255" s="177" t="s">
        <v>64</v>
      </c>
      <c r="AV255" s="159" t="s">
        <v>65</v>
      </c>
      <c r="AW255" s="160" t="s">
        <v>65</v>
      </c>
      <c r="AX255" s="177" t="s">
        <v>65</v>
      </c>
      <c r="AY255" s="177" t="s">
        <v>64</v>
      </c>
      <c r="AZ255" s="177" t="s">
        <v>64</v>
      </c>
      <c r="BA255" s="159" t="s">
        <v>65</v>
      </c>
      <c r="BB255" s="177" t="s">
        <v>64</v>
      </c>
      <c r="BC255" s="177" t="s">
        <v>64</v>
      </c>
      <c r="BD255" s="177" t="s">
        <v>64</v>
      </c>
      <c r="BE255" s="177" t="s">
        <v>65</v>
      </c>
      <c r="BF255" s="177" t="s">
        <v>65</v>
      </c>
    </row>
    <row r="256" spans="1:58" ht="15.6" thickTop="1" thickBot="1" x14ac:dyDescent="0.35">
      <c r="A256" s="373"/>
      <c r="B256" s="62" t="s">
        <v>770</v>
      </c>
      <c r="D256" s="177" t="s">
        <v>65</v>
      </c>
      <c r="E256" s="177" t="s">
        <v>65</v>
      </c>
      <c r="F256" s="177" t="s">
        <v>64</v>
      </c>
      <c r="G256" s="177" t="s">
        <v>64</v>
      </c>
      <c r="H256" s="159" t="s">
        <v>64</v>
      </c>
      <c r="I256" s="160" t="s">
        <v>65</v>
      </c>
      <c r="J256" s="177" t="s">
        <v>64</v>
      </c>
      <c r="K256" s="159" t="s">
        <v>65</v>
      </c>
      <c r="L256" s="160" t="s">
        <v>65</v>
      </c>
      <c r="M256" s="177" t="s">
        <v>64</v>
      </c>
      <c r="N256" s="159" t="s">
        <v>64</v>
      </c>
      <c r="O256" s="161" t="s">
        <v>64</v>
      </c>
      <c r="P256" s="161" t="s">
        <v>64</v>
      </c>
      <c r="Q256" s="159" t="s">
        <v>64</v>
      </c>
      <c r="R256" s="160" t="s">
        <v>65</v>
      </c>
      <c r="S256" s="159" t="s">
        <v>65</v>
      </c>
      <c r="T256" s="160" t="s">
        <v>65</v>
      </c>
      <c r="U256" s="177" t="s">
        <v>64</v>
      </c>
      <c r="V256" s="177" t="s">
        <v>65</v>
      </c>
      <c r="W256" s="177" t="s">
        <v>64</v>
      </c>
      <c r="X256" s="177" t="s">
        <v>65</v>
      </c>
      <c r="Y256" s="177" t="s">
        <v>65</v>
      </c>
      <c r="Z256" s="177" t="s">
        <v>65</v>
      </c>
      <c r="AA256" s="177" t="s">
        <v>65</v>
      </c>
      <c r="AB256" s="177" t="s">
        <v>65</v>
      </c>
      <c r="AC256" s="177" t="s">
        <v>64</v>
      </c>
      <c r="AD256" s="177" t="s">
        <v>65</v>
      </c>
      <c r="AE256" s="177" t="s">
        <v>65</v>
      </c>
      <c r="AF256" s="177" t="s">
        <v>65</v>
      </c>
      <c r="AG256" s="177" t="s">
        <v>64</v>
      </c>
      <c r="AH256" s="177" t="s">
        <v>64</v>
      </c>
      <c r="AI256" s="177" t="s">
        <v>64</v>
      </c>
      <c r="AJ256" s="177" t="s">
        <v>64</v>
      </c>
      <c r="AK256" s="177" t="s">
        <v>64</v>
      </c>
      <c r="AL256" s="177" t="s">
        <v>64</v>
      </c>
      <c r="AM256" s="177" t="s">
        <v>65</v>
      </c>
      <c r="AN256" s="177" t="s">
        <v>64</v>
      </c>
      <c r="AO256" s="177" t="s">
        <v>64</v>
      </c>
      <c r="AP256" s="177" t="s">
        <v>64</v>
      </c>
      <c r="AQ256" s="177" t="s">
        <v>65</v>
      </c>
      <c r="AR256" s="177" t="s">
        <v>65</v>
      </c>
      <c r="AS256" s="177" t="s">
        <v>65</v>
      </c>
      <c r="AT256" s="177" t="s">
        <v>65</v>
      </c>
      <c r="AU256" s="177" t="s">
        <v>65</v>
      </c>
      <c r="AV256" s="159" t="s">
        <v>65</v>
      </c>
      <c r="AW256" s="160" t="s">
        <v>65</v>
      </c>
      <c r="AX256" s="177" t="s">
        <v>65</v>
      </c>
      <c r="AY256" s="177" t="s">
        <v>65</v>
      </c>
      <c r="AZ256" s="177" t="s">
        <v>65</v>
      </c>
      <c r="BA256" s="159" t="s">
        <v>65</v>
      </c>
      <c r="BB256" s="177" t="s">
        <v>64</v>
      </c>
      <c r="BC256" s="177" t="s">
        <v>65</v>
      </c>
      <c r="BD256" s="177" t="s">
        <v>64</v>
      </c>
      <c r="BE256" s="177" t="s">
        <v>65</v>
      </c>
      <c r="BF256" s="177" t="s">
        <v>65</v>
      </c>
    </row>
    <row r="257" spans="1:58" ht="15.6" thickTop="1" thickBot="1" x14ac:dyDescent="0.35">
      <c r="A257" s="373"/>
      <c r="B257" s="62" t="s">
        <v>771</v>
      </c>
      <c r="D257" s="177" t="s">
        <v>65</v>
      </c>
      <c r="E257" s="177" t="s">
        <v>64</v>
      </c>
      <c r="F257" s="177" t="s">
        <v>64</v>
      </c>
      <c r="G257" s="177" t="s">
        <v>64</v>
      </c>
      <c r="H257" s="159" t="s">
        <v>64</v>
      </c>
      <c r="I257" s="160" t="s">
        <v>65</v>
      </c>
      <c r="J257" s="177" t="s">
        <v>64</v>
      </c>
      <c r="K257" s="159" t="s">
        <v>65</v>
      </c>
      <c r="L257" s="160" t="s">
        <v>65</v>
      </c>
      <c r="M257" s="177" t="s">
        <v>64</v>
      </c>
      <c r="N257" s="159" t="s">
        <v>64</v>
      </c>
      <c r="O257" s="161" t="s">
        <v>64</v>
      </c>
      <c r="P257" s="161" t="s">
        <v>64</v>
      </c>
      <c r="Q257" s="159" t="s">
        <v>64</v>
      </c>
      <c r="R257" s="160" t="s">
        <v>65</v>
      </c>
      <c r="S257" s="159" t="s">
        <v>65</v>
      </c>
      <c r="T257" s="160" t="s">
        <v>65</v>
      </c>
      <c r="U257" s="177" t="s">
        <v>64</v>
      </c>
      <c r="V257" s="177" t="s">
        <v>65</v>
      </c>
      <c r="W257" s="177" t="s">
        <v>64</v>
      </c>
      <c r="X257" s="177" t="s">
        <v>65</v>
      </c>
      <c r="Y257" s="177" t="s">
        <v>65</v>
      </c>
      <c r="Z257" s="177" t="s">
        <v>65</v>
      </c>
      <c r="AA257" s="177" t="s">
        <v>65</v>
      </c>
      <c r="AB257" s="177" t="s">
        <v>65</v>
      </c>
      <c r="AC257" s="177" t="s">
        <v>64</v>
      </c>
      <c r="AD257" s="177" t="s">
        <v>65</v>
      </c>
      <c r="AE257" s="177" t="s">
        <v>65</v>
      </c>
      <c r="AF257" s="177" t="s">
        <v>65</v>
      </c>
      <c r="AG257" s="177" t="s">
        <v>65</v>
      </c>
      <c r="AH257" s="177" t="s">
        <v>65</v>
      </c>
      <c r="AI257" s="177" t="s">
        <v>64</v>
      </c>
      <c r="AJ257" s="177" t="s">
        <v>64</v>
      </c>
      <c r="AK257" s="177" t="s">
        <v>64</v>
      </c>
      <c r="AL257" s="177" t="s">
        <v>64</v>
      </c>
      <c r="AM257" s="177" t="s">
        <v>65</v>
      </c>
      <c r="AN257" s="177" t="s">
        <v>65</v>
      </c>
      <c r="AO257" s="177" t="s">
        <v>65</v>
      </c>
      <c r="AP257" s="177" t="s">
        <v>64</v>
      </c>
      <c r="AQ257" s="177" t="s">
        <v>65</v>
      </c>
      <c r="AR257" s="177" t="s">
        <v>65</v>
      </c>
      <c r="AS257" s="177" t="s">
        <v>65</v>
      </c>
      <c r="AT257" s="177" t="s">
        <v>65</v>
      </c>
      <c r="AU257" s="177" t="s">
        <v>65</v>
      </c>
      <c r="AV257" s="159" t="s">
        <v>65</v>
      </c>
      <c r="AW257" s="160" t="s">
        <v>65</v>
      </c>
      <c r="AX257" s="177" t="s">
        <v>65</v>
      </c>
      <c r="AY257" s="177" t="s">
        <v>65</v>
      </c>
      <c r="AZ257" s="177" t="s">
        <v>65</v>
      </c>
      <c r="BA257" s="159" t="s">
        <v>65</v>
      </c>
      <c r="BB257" s="177" t="s">
        <v>64</v>
      </c>
      <c r="BC257" s="177" t="s">
        <v>65</v>
      </c>
      <c r="BD257" s="177" t="s">
        <v>64</v>
      </c>
      <c r="BE257" s="177" t="s">
        <v>65</v>
      </c>
      <c r="BF257" s="177" t="s">
        <v>65</v>
      </c>
    </row>
    <row r="258" spans="1:58" ht="15.6" thickTop="1" thickBot="1" x14ac:dyDescent="0.35">
      <c r="A258" s="373"/>
      <c r="B258" s="62" t="s">
        <v>772</v>
      </c>
      <c r="D258" s="177" t="s">
        <v>64</v>
      </c>
      <c r="E258" s="177" t="s">
        <v>64</v>
      </c>
      <c r="F258" s="177" t="s">
        <v>64</v>
      </c>
      <c r="G258" s="177" t="s">
        <v>64</v>
      </c>
      <c r="H258" s="159" t="s">
        <v>64</v>
      </c>
      <c r="I258" s="160" t="s">
        <v>65</v>
      </c>
      <c r="J258" s="177" t="s">
        <v>64</v>
      </c>
      <c r="K258" s="159" t="s">
        <v>64</v>
      </c>
      <c r="L258" s="160" t="s">
        <v>65</v>
      </c>
      <c r="M258" s="177" t="s">
        <v>64</v>
      </c>
      <c r="N258" s="159" t="s">
        <v>64</v>
      </c>
      <c r="O258" s="161" t="s">
        <v>64</v>
      </c>
      <c r="P258" s="161" t="s">
        <v>64</v>
      </c>
      <c r="Q258" s="159" t="s">
        <v>64</v>
      </c>
      <c r="R258" s="160" t="s">
        <v>65</v>
      </c>
      <c r="S258" s="159" t="s">
        <v>64</v>
      </c>
      <c r="T258" s="160" t="s">
        <v>65</v>
      </c>
      <c r="U258" s="177" t="s">
        <v>64</v>
      </c>
      <c r="V258" s="177" t="s">
        <v>64</v>
      </c>
      <c r="W258" s="177" t="s">
        <v>64</v>
      </c>
      <c r="X258" s="177" t="s">
        <v>64</v>
      </c>
      <c r="Y258" s="177" t="s">
        <v>65</v>
      </c>
      <c r="Z258" s="177" t="s">
        <v>65</v>
      </c>
      <c r="AA258" s="177" t="s">
        <v>65</v>
      </c>
      <c r="AB258" s="177" t="s">
        <v>64</v>
      </c>
      <c r="AC258" s="177" t="s">
        <v>64</v>
      </c>
      <c r="AD258" s="177" t="s">
        <v>64</v>
      </c>
      <c r="AE258" s="177" t="s">
        <v>64</v>
      </c>
      <c r="AF258" s="177" t="s">
        <v>64</v>
      </c>
      <c r="AG258" s="177" t="s">
        <v>64</v>
      </c>
      <c r="AH258" s="177" t="s">
        <v>64</v>
      </c>
      <c r="AI258" s="177" t="s">
        <v>64</v>
      </c>
      <c r="AJ258" s="177" t="s">
        <v>64</v>
      </c>
      <c r="AK258" s="177" t="s">
        <v>64</v>
      </c>
      <c r="AL258" s="177" t="s">
        <v>64</v>
      </c>
      <c r="AM258" s="177" t="s">
        <v>64</v>
      </c>
      <c r="AN258" s="177" t="s">
        <v>64</v>
      </c>
      <c r="AO258" s="177" t="s">
        <v>64</v>
      </c>
      <c r="AP258" s="177" t="s">
        <v>64</v>
      </c>
      <c r="AQ258" s="177" t="s">
        <v>64</v>
      </c>
      <c r="AR258" s="177" t="s">
        <v>64</v>
      </c>
      <c r="AS258" s="177" t="s">
        <v>64</v>
      </c>
      <c r="AT258" s="177" t="s">
        <v>64</v>
      </c>
      <c r="AU258" s="177" t="s">
        <v>64</v>
      </c>
      <c r="AV258" s="159" t="s">
        <v>65</v>
      </c>
      <c r="AW258" s="160" t="s">
        <v>65</v>
      </c>
      <c r="AX258" s="177" t="s">
        <v>65</v>
      </c>
      <c r="AY258" s="177" t="s">
        <v>64</v>
      </c>
      <c r="AZ258" s="177" t="s">
        <v>64</v>
      </c>
      <c r="BA258" s="159" t="s">
        <v>65</v>
      </c>
      <c r="BB258" s="177" t="s">
        <v>64</v>
      </c>
      <c r="BC258" s="177" t="s">
        <v>64</v>
      </c>
      <c r="BD258" s="177" t="s">
        <v>64</v>
      </c>
      <c r="BE258" s="177" t="s">
        <v>65</v>
      </c>
      <c r="BF258" s="177" t="s">
        <v>65</v>
      </c>
    </row>
    <row r="259" spans="1:58" ht="15.6" thickTop="1" thickBot="1" x14ac:dyDescent="0.35">
      <c r="A259" s="373"/>
      <c r="B259" s="62" t="s">
        <v>773</v>
      </c>
      <c r="D259" s="177" t="s">
        <v>64</v>
      </c>
      <c r="E259" s="177" t="s">
        <v>64</v>
      </c>
      <c r="F259" s="177" t="s">
        <v>64</v>
      </c>
      <c r="G259" s="177" t="s">
        <v>64</v>
      </c>
      <c r="H259" s="159" t="s">
        <v>64</v>
      </c>
      <c r="I259" s="160" t="s">
        <v>65</v>
      </c>
      <c r="J259" s="177" t="s">
        <v>64</v>
      </c>
      <c r="K259" s="159" t="s">
        <v>64</v>
      </c>
      <c r="L259" s="160" t="s">
        <v>65</v>
      </c>
      <c r="M259" s="177" t="s">
        <v>64</v>
      </c>
      <c r="N259" s="159" t="s">
        <v>64</v>
      </c>
      <c r="O259" s="161" t="s">
        <v>64</v>
      </c>
      <c r="P259" s="161" t="s">
        <v>64</v>
      </c>
      <c r="Q259" s="159" t="s">
        <v>64</v>
      </c>
      <c r="R259" s="160" t="s">
        <v>65</v>
      </c>
      <c r="S259" s="159" t="s">
        <v>64</v>
      </c>
      <c r="T259" s="160" t="s">
        <v>65</v>
      </c>
      <c r="U259" s="177" t="s">
        <v>64</v>
      </c>
      <c r="V259" s="177" t="s">
        <v>64</v>
      </c>
      <c r="W259" s="177" t="s">
        <v>64</v>
      </c>
      <c r="X259" s="177" t="s">
        <v>64</v>
      </c>
      <c r="Y259" s="177" t="s">
        <v>65</v>
      </c>
      <c r="Z259" s="177" t="s">
        <v>65</v>
      </c>
      <c r="AA259" s="177" t="s">
        <v>65</v>
      </c>
      <c r="AB259" s="177" t="s">
        <v>64</v>
      </c>
      <c r="AC259" s="177" t="s">
        <v>64</v>
      </c>
      <c r="AD259" s="177" t="s">
        <v>64</v>
      </c>
      <c r="AE259" s="177" t="s">
        <v>64</v>
      </c>
      <c r="AF259" s="177" t="s">
        <v>65</v>
      </c>
      <c r="AG259" s="177" t="s">
        <v>64</v>
      </c>
      <c r="AH259" s="177" t="s">
        <v>64</v>
      </c>
      <c r="AI259" s="177" t="s">
        <v>64</v>
      </c>
      <c r="AJ259" s="177" t="s">
        <v>64</v>
      </c>
      <c r="AK259" s="177" t="s">
        <v>64</v>
      </c>
      <c r="AL259" s="177" t="s">
        <v>64</v>
      </c>
      <c r="AM259" s="177" t="s">
        <v>65</v>
      </c>
      <c r="AN259" s="177" t="s">
        <v>64</v>
      </c>
      <c r="AO259" s="177" t="s">
        <v>64</v>
      </c>
      <c r="AP259" s="177" t="s">
        <v>64</v>
      </c>
      <c r="AQ259" s="177" t="s">
        <v>64</v>
      </c>
      <c r="AR259" s="177" t="s">
        <v>65</v>
      </c>
      <c r="AS259" s="177" t="s">
        <v>64</v>
      </c>
      <c r="AT259" s="177" t="s">
        <v>64</v>
      </c>
      <c r="AU259" s="177" t="s">
        <v>64</v>
      </c>
      <c r="AV259" s="159" t="s">
        <v>65</v>
      </c>
      <c r="AW259" s="160" t="s">
        <v>65</v>
      </c>
      <c r="AX259" s="177" t="s">
        <v>65</v>
      </c>
      <c r="AY259" s="177" t="s">
        <v>64</v>
      </c>
      <c r="AZ259" s="177" t="s">
        <v>64</v>
      </c>
      <c r="BA259" s="159" t="s">
        <v>65</v>
      </c>
      <c r="BB259" s="177" t="s">
        <v>64</v>
      </c>
      <c r="BC259" s="177" t="s">
        <v>64</v>
      </c>
      <c r="BD259" s="177" t="s">
        <v>64</v>
      </c>
      <c r="BE259" s="177" t="s">
        <v>65</v>
      </c>
      <c r="BF259" s="177" t="s">
        <v>65</v>
      </c>
    </row>
    <row r="260" spans="1:58" ht="15.6" thickTop="1" thickBot="1" x14ac:dyDescent="0.35">
      <c r="A260" s="373"/>
      <c r="B260" s="62" t="s">
        <v>774</v>
      </c>
      <c r="D260" s="177" t="s">
        <v>64</v>
      </c>
      <c r="E260" s="177" t="s">
        <v>64</v>
      </c>
      <c r="F260" s="177" t="s">
        <v>64</v>
      </c>
      <c r="G260" s="177" t="s">
        <v>64</v>
      </c>
      <c r="H260" s="159" t="s">
        <v>64</v>
      </c>
      <c r="I260" s="160" t="s">
        <v>65</v>
      </c>
      <c r="J260" s="177" t="s">
        <v>64</v>
      </c>
      <c r="K260" s="159" t="s">
        <v>64</v>
      </c>
      <c r="L260" s="160" t="s">
        <v>65</v>
      </c>
      <c r="M260" s="177" t="s">
        <v>64</v>
      </c>
      <c r="N260" s="159" t="s">
        <v>64</v>
      </c>
      <c r="O260" s="161" t="s">
        <v>64</v>
      </c>
      <c r="P260" s="161" t="s">
        <v>64</v>
      </c>
      <c r="Q260" s="159" t="s">
        <v>64</v>
      </c>
      <c r="R260" s="160" t="s">
        <v>65</v>
      </c>
      <c r="S260" s="159" t="s">
        <v>64</v>
      </c>
      <c r="T260" s="160" t="s">
        <v>65</v>
      </c>
      <c r="U260" s="177" t="s">
        <v>64</v>
      </c>
      <c r="V260" s="177" t="s">
        <v>64</v>
      </c>
      <c r="W260" s="177" t="s">
        <v>64</v>
      </c>
      <c r="X260" s="177" t="s">
        <v>64</v>
      </c>
      <c r="Y260" s="177" t="s">
        <v>65</v>
      </c>
      <c r="Z260" s="177" t="s">
        <v>65</v>
      </c>
      <c r="AA260" s="177" t="s">
        <v>65</v>
      </c>
      <c r="AB260" s="177" t="s">
        <v>64</v>
      </c>
      <c r="AC260" s="177" t="s">
        <v>64</v>
      </c>
      <c r="AD260" s="177" t="s">
        <v>64</v>
      </c>
      <c r="AE260" s="177" t="s">
        <v>64</v>
      </c>
      <c r="AF260" s="177" t="s">
        <v>65</v>
      </c>
      <c r="AG260" s="177" t="s">
        <v>64</v>
      </c>
      <c r="AH260" s="177" t="s">
        <v>64</v>
      </c>
      <c r="AI260" s="177" t="s">
        <v>64</v>
      </c>
      <c r="AJ260" s="177" t="s">
        <v>64</v>
      </c>
      <c r="AK260" s="177" t="s">
        <v>64</v>
      </c>
      <c r="AL260" s="177" t="s">
        <v>64</v>
      </c>
      <c r="AM260" s="177" t="s">
        <v>64</v>
      </c>
      <c r="AN260" s="177" t="s">
        <v>64</v>
      </c>
      <c r="AO260" s="177" t="s">
        <v>64</v>
      </c>
      <c r="AP260" s="177" t="s">
        <v>64</v>
      </c>
      <c r="AQ260" s="177" t="s">
        <v>64</v>
      </c>
      <c r="AR260" s="177" t="s">
        <v>65</v>
      </c>
      <c r="AS260" s="177" t="s">
        <v>64</v>
      </c>
      <c r="AT260" s="177" t="s">
        <v>64</v>
      </c>
      <c r="AU260" s="177" t="s">
        <v>64</v>
      </c>
      <c r="AV260" s="159" t="s">
        <v>65</v>
      </c>
      <c r="AW260" s="160" t="s">
        <v>65</v>
      </c>
      <c r="AX260" s="177" t="s">
        <v>65</v>
      </c>
      <c r="AY260" s="177" t="s">
        <v>64</v>
      </c>
      <c r="AZ260" s="177" t="s">
        <v>64</v>
      </c>
      <c r="BA260" s="159" t="s">
        <v>65</v>
      </c>
      <c r="BB260" s="177" t="s">
        <v>64</v>
      </c>
      <c r="BC260" s="177" t="s">
        <v>64</v>
      </c>
      <c r="BD260" s="177" t="s">
        <v>64</v>
      </c>
      <c r="BE260" s="177" t="s">
        <v>65</v>
      </c>
      <c r="BF260" s="177" t="s">
        <v>64</v>
      </c>
    </row>
    <row r="261" spans="1:58" ht="15.6" thickTop="1" thickBot="1" x14ac:dyDescent="0.35">
      <c r="A261" s="373"/>
      <c r="B261" s="63" t="s">
        <v>775</v>
      </c>
      <c r="D261" s="177" t="s">
        <v>64</v>
      </c>
      <c r="E261" s="177" t="s">
        <v>65</v>
      </c>
      <c r="F261" s="177" t="s">
        <v>64</v>
      </c>
      <c r="G261" s="177" t="s">
        <v>64</v>
      </c>
      <c r="H261" s="159" t="s">
        <v>65</v>
      </c>
      <c r="I261" s="160" t="s">
        <v>65</v>
      </c>
      <c r="J261" s="177" t="s">
        <v>65</v>
      </c>
      <c r="K261" s="159" t="s">
        <v>64</v>
      </c>
      <c r="L261" s="160" t="s">
        <v>65</v>
      </c>
      <c r="M261" s="177" t="s">
        <v>64</v>
      </c>
      <c r="N261" s="159" t="s">
        <v>64</v>
      </c>
      <c r="O261" s="161" t="s">
        <v>64</v>
      </c>
      <c r="P261" s="161" t="s">
        <v>64</v>
      </c>
      <c r="Q261" s="159" t="s">
        <v>65</v>
      </c>
      <c r="R261" s="160" t="s">
        <v>65</v>
      </c>
      <c r="S261" s="159" t="s">
        <v>64</v>
      </c>
      <c r="T261" s="160" t="s">
        <v>65</v>
      </c>
      <c r="U261" s="177" t="s">
        <v>65</v>
      </c>
      <c r="V261" s="177" t="s">
        <v>65</v>
      </c>
      <c r="W261" s="177" t="s">
        <v>65</v>
      </c>
      <c r="X261" s="177" t="s">
        <v>65</v>
      </c>
      <c r="Y261" s="177" t="s">
        <v>65</v>
      </c>
      <c r="Z261" s="177" t="s">
        <v>65</v>
      </c>
      <c r="AA261" s="177" t="s">
        <v>65</v>
      </c>
      <c r="AB261" s="177" t="s">
        <v>65</v>
      </c>
      <c r="AC261" s="177" t="s">
        <v>65</v>
      </c>
      <c r="AD261" s="177" t="s">
        <v>65</v>
      </c>
      <c r="AE261" s="177" t="s">
        <v>65</v>
      </c>
      <c r="AF261" s="177" t="s">
        <v>65</v>
      </c>
      <c r="AG261" s="177" t="s">
        <v>65</v>
      </c>
      <c r="AH261" s="177" t="s">
        <v>65</v>
      </c>
      <c r="AI261" s="177" t="s">
        <v>65</v>
      </c>
      <c r="AJ261" s="177" t="s">
        <v>65</v>
      </c>
      <c r="AK261" s="177" t="s">
        <v>65</v>
      </c>
      <c r="AL261" s="177" t="s">
        <v>65</v>
      </c>
      <c r="AM261" s="177" t="s">
        <v>65</v>
      </c>
      <c r="AN261" s="177" t="s">
        <v>65</v>
      </c>
      <c r="AO261" s="177" t="s">
        <v>64</v>
      </c>
      <c r="AP261" s="177" t="s">
        <v>65</v>
      </c>
      <c r="AQ261" s="177" t="s">
        <v>65</v>
      </c>
      <c r="AR261" s="177" t="s">
        <v>65</v>
      </c>
      <c r="AS261" s="177" t="s">
        <v>65</v>
      </c>
      <c r="AT261" s="177" t="s">
        <v>65</v>
      </c>
      <c r="AU261" s="177" t="s">
        <v>64</v>
      </c>
      <c r="AV261" s="159" t="s">
        <v>65</v>
      </c>
      <c r="AW261" s="160" t="s">
        <v>65</v>
      </c>
      <c r="AX261" s="177" t="s">
        <v>65</v>
      </c>
      <c r="AY261" s="177" t="s">
        <v>64</v>
      </c>
      <c r="AZ261" s="177" t="s">
        <v>64</v>
      </c>
      <c r="BA261" s="159" t="s">
        <v>65</v>
      </c>
      <c r="BB261" s="177" t="s">
        <v>65</v>
      </c>
      <c r="BC261" s="177" t="s">
        <v>65</v>
      </c>
      <c r="BD261" s="177" t="s">
        <v>65</v>
      </c>
      <c r="BE261" s="177" t="s">
        <v>65</v>
      </c>
      <c r="BF261" s="177" t="s">
        <v>65</v>
      </c>
    </row>
    <row r="262" spans="1:58" ht="15.6" thickTop="1" thickBot="1" x14ac:dyDescent="0.35">
      <c r="A262" s="373"/>
      <c r="B262" s="62" t="s">
        <v>776</v>
      </c>
      <c r="D262" s="177" t="s">
        <v>65</v>
      </c>
      <c r="E262" s="177" t="s">
        <v>64</v>
      </c>
      <c r="F262" s="177" t="s">
        <v>64</v>
      </c>
      <c r="G262" s="177" t="s">
        <v>65</v>
      </c>
      <c r="H262" s="159" t="s">
        <v>65</v>
      </c>
      <c r="I262" s="160" t="s">
        <v>65</v>
      </c>
      <c r="J262" s="177" t="s">
        <v>65</v>
      </c>
      <c r="K262" s="159" t="s">
        <v>65</v>
      </c>
      <c r="L262" s="160" t="s">
        <v>65</v>
      </c>
      <c r="M262" s="177" t="s">
        <v>64</v>
      </c>
      <c r="N262" s="159" t="s">
        <v>64</v>
      </c>
      <c r="O262" s="161" t="s">
        <v>64</v>
      </c>
      <c r="P262" s="161" t="s">
        <v>64</v>
      </c>
      <c r="Q262" s="159" t="s">
        <v>64</v>
      </c>
      <c r="R262" s="160" t="s">
        <v>65</v>
      </c>
      <c r="S262" s="159" t="s">
        <v>64</v>
      </c>
      <c r="T262" s="160" t="s">
        <v>65</v>
      </c>
      <c r="U262" s="177" t="s">
        <v>65</v>
      </c>
      <c r="V262" s="177" t="s">
        <v>65</v>
      </c>
      <c r="W262" s="177" t="s">
        <v>64</v>
      </c>
      <c r="X262" s="177" t="s">
        <v>65</v>
      </c>
      <c r="Y262" s="177" t="s">
        <v>65</v>
      </c>
      <c r="Z262" s="177" t="s">
        <v>65</v>
      </c>
      <c r="AA262" s="177" t="s">
        <v>65</v>
      </c>
      <c r="AB262" s="177" t="s">
        <v>65</v>
      </c>
      <c r="AC262" s="177" t="s">
        <v>65</v>
      </c>
      <c r="AD262" s="177" t="s">
        <v>65</v>
      </c>
      <c r="AE262" s="177" t="s">
        <v>64</v>
      </c>
      <c r="AF262" s="177" t="s">
        <v>65</v>
      </c>
      <c r="AG262" s="177" t="s">
        <v>65</v>
      </c>
      <c r="AH262" s="177" t="s">
        <v>65</v>
      </c>
      <c r="AI262" s="177" t="s">
        <v>65</v>
      </c>
      <c r="AJ262" s="177" t="s">
        <v>65</v>
      </c>
      <c r="AK262" s="177" t="s">
        <v>64</v>
      </c>
      <c r="AL262" s="177" t="s">
        <v>64</v>
      </c>
      <c r="AM262" s="177" t="s">
        <v>65</v>
      </c>
      <c r="AN262" s="177" t="s">
        <v>65</v>
      </c>
      <c r="AO262" s="177" t="s">
        <v>64</v>
      </c>
      <c r="AP262" s="177" t="s">
        <v>64</v>
      </c>
      <c r="AQ262" s="177" t="s">
        <v>64</v>
      </c>
      <c r="AR262" s="177" t="s">
        <v>65</v>
      </c>
      <c r="AS262" s="177" t="s">
        <v>65</v>
      </c>
      <c r="AT262" s="177" t="s">
        <v>65</v>
      </c>
      <c r="AU262" s="177" t="s">
        <v>64</v>
      </c>
      <c r="AV262" s="159" t="s">
        <v>65</v>
      </c>
      <c r="AW262" s="160" t="s">
        <v>65</v>
      </c>
      <c r="AX262" s="177" t="s">
        <v>65</v>
      </c>
      <c r="AY262" s="177" t="s">
        <v>64</v>
      </c>
      <c r="AZ262" s="177" t="s">
        <v>64</v>
      </c>
      <c r="BA262" s="159" t="s">
        <v>65</v>
      </c>
      <c r="BB262" s="177" t="s">
        <v>65</v>
      </c>
      <c r="BC262" s="177" t="s">
        <v>65</v>
      </c>
      <c r="BD262" s="177" t="s">
        <v>65</v>
      </c>
      <c r="BE262" s="177" t="s">
        <v>65</v>
      </c>
      <c r="BF262" s="177" t="s">
        <v>65</v>
      </c>
    </row>
    <row r="263" spans="1:58" ht="15.6" thickTop="1" thickBot="1" x14ac:dyDescent="0.35">
      <c r="A263" s="373"/>
      <c r="B263" s="62" t="s">
        <v>777</v>
      </c>
      <c r="D263" s="177" t="s">
        <v>64</v>
      </c>
      <c r="E263" s="177" t="s">
        <v>65</v>
      </c>
      <c r="F263" s="177" t="s">
        <v>64</v>
      </c>
      <c r="G263" s="177" t="s">
        <v>65</v>
      </c>
      <c r="H263" s="159" t="s">
        <v>64</v>
      </c>
      <c r="I263" s="160" t="s">
        <v>65</v>
      </c>
      <c r="J263" s="177" t="s">
        <v>64</v>
      </c>
      <c r="K263" s="159" t="s">
        <v>65</v>
      </c>
      <c r="L263" s="160" t="s">
        <v>65</v>
      </c>
      <c r="M263" s="177" t="s">
        <v>65</v>
      </c>
      <c r="N263" s="159" t="s">
        <v>65</v>
      </c>
      <c r="O263" s="161" t="s">
        <v>65</v>
      </c>
      <c r="P263" s="161" t="s">
        <v>65</v>
      </c>
      <c r="Q263" s="159" t="s">
        <v>64</v>
      </c>
      <c r="R263" s="160" t="s">
        <v>65</v>
      </c>
      <c r="S263" s="159" t="s">
        <v>64</v>
      </c>
      <c r="T263" s="160" t="s">
        <v>65</v>
      </c>
      <c r="U263" s="177" t="s">
        <v>65</v>
      </c>
      <c r="V263" s="177" t="s">
        <v>65</v>
      </c>
      <c r="W263" s="177" t="s">
        <v>64</v>
      </c>
      <c r="X263" s="177" t="s">
        <v>65</v>
      </c>
      <c r="Y263" s="177" t="s">
        <v>65</v>
      </c>
      <c r="Z263" s="177" t="s">
        <v>65</v>
      </c>
      <c r="AA263" s="177" t="s">
        <v>65</v>
      </c>
      <c r="AB263" s="177" t="s">
        <v>64</v>
      </c>
      <c r="AC263" s="177" t="s">
        <v>65</v>
      </c>
      <c r="AD263" s="177" t="s">
        <v>65</v>
      </c>
      <c r="AE263" s="177" t="s">
        <v>65</v>
      </c>
      <c r="AF263" s="177" t="s">
        <v>65</v>
      </c>
      <c r="AG263" s="177" t="s">
        <v>65</v>
      </c>
      <c r="AH263" s="177" t="s">
        <v>65</v>
      </c>
      <c r="AI263" s="177" t="s">
        <v>64</v>
      </c>
      <c r="AJ263" s="177" t="s">
        <v>64</v>
      </c>
      <c r="AK263" s="177" t="s">
        <v>65</v>
      </c>
      <c r="AL263" s="177" t="s">
        <v>65</v>
      </c>
      <c r="AM263" s="177" t="s">
        <v>65</v>
      </c>
      <c r="AN263" s="177" t="s">
        <v>65</v>
      </c>
      <c r="AO263" s="177" t="s">
        <v>64</v>
      </c>
      <c r="AP263" s="177" t="s">
        <v>65</v>
      </c>
      <c r="AQ263" s="177" t="s">
        <v>65</v>
      </c>
      <c r="AR263" s="177" t="s">
        <v>65</v>
      </c>
      <c r="AS263" s="177" t="s">
        <v>65</v>
      </c>
      <c r="AT263" s="177" t="s">
        <v>65</v>
      </c>
      <c r="AU263" s="177" t="s">
        <v>64</v>
      </c>
      <c r="AV263" s="159" t="s">
        <v>65</v>
      </c>
      <c r="AW263" s="160" t="s">
        <v>65</v>
      </c>
      <c r="AX263" s="177" t="s">
        <v>65</v>
      </c>
      <c r="AY263" s="177" t="s">
        <v>64</v>
      </c>
      <c r="AZ263" s="177" t="s">
        <v>64</v>
      </c>
      <c r="BA263" s="159" t="s">
        <v>65</v>
      </c>
      <c r="BB263" s="177" t="s">
        <v>64</v>
      </c>
      <c r="BC263" s="177" t="s">
        <v>65</v>
      </c>
      <c r="BD263" s="177" t="s">
        <v>64</v>
      </c>
      <c r="BE263" s="177" t="s">
        <v>65</v>
      </c>
      <c r="BF263" s="177" t="s">
        <v>65</v>
      </c>
    </row>
    <row r="264" spans="1:58" ht="15.6" thickTop="1" thickBot="1" x14ac:dyDescent="0.35">
      <c r="A264" s="373"/>
      <c r="B264" s="62" t="s">
        <v>778</v>
      </c>
      <c r="D264" s="177" t="s">
        <v>64</v>
      </c>
      <c r="E264" s="177" t="s">
        <v>64</v>
      </c>
      <c r="F264" s="177" t="s">
        <v>64</v>
      </c>
      <c r="G264" s="177" t="s">
        <v>64</v>
      </c>
      <c r="H264" s="159" t="s">
        <v>64</v>
      </c>
      <c r="I264" s="160" t="s">
        <v>65</v>
      </c>
      <c r="J264" s="177" t="s">
        <v>64</v>
      </c>
      <c r="K264" s="159" t="s">
        <v>64</v>
      </c>
      <c r="L264" s="160" t="s">
        <v>65</v>
      </c>
      <c r="M264" s="177" t="s">
        <v>64</v>
      </c>
      <c r="N264" s="159" t="s">
        <v>64</v>
      </c>
      <c r="O264" s="161" t="s">
        <v>64</v>
      </c>
      <c r="P264" s="161" t="s">
        <v>64</v>
      </c>
      <c r="Q264" s="159" t="s">
        <v>64</v>
      </c>
      <c r="R264" s="160" t="s">
        <v>65</v>
      </c>
      <c r="S264" s="159" t="s">
        <v>64</v>
      </c>
      <c r="T264" s="160" t="s">
        <v>65</v>
      </c>
      <c r="U264" s="177" t="s">
        <v>65</v>
      </c>
      <c r="V264" s="177" t="s">
        <v>65</v>
      </c>
      <c r="W264" s="177" t="s">
        <v>64</v>
      </c>
      <c r="X264" s="177" t="s">
        <v>64</v>
      </c>
      <c r="Y264" s="177" t="s">
        <v>65</v>
      </c>
      <c r="Z264" s="177" t="s">
        <v>65</v>
      </c>
      <c r="AA264" s="177" t="s">
        <v>65</v>
      </c>
      <c r="AB264" s="177" t="s">
        <v>64</v>
      </c>
      <c r="AC264" s="177" t="s">
        <v>64</v>
      </c>
      <c r="AD264" s="177" t="s">
        <v>65</v>
      </c>
      <c r="AE264" s="177" t="s">
        <v>64</v>
      </c>
      <c r="AF264" s="177" t="s">
        <v>64</v>
      </c>
      <c r="AG264" s="177" t="s">
        <v>65</v>
      </c>
      <c r="AH264" s="177" t="s">
        <v>65</v>
      </c>
      <c r="AI264" s="177" t="s">
        <v>64</v>
      </c>
      <c r="AJ264" s="177" t="s">
        <v>64</v>
      </c>
      <c r="AK264" s="177" t="s">
        <v>64</v>
      </c>
      <c r="AL264" s="177" t="s">
        <v>64</v>
      </c>
      <c r="AM264" s="177" t="s">
        <v>65</v>
      </c>
      <c r="AN264" s="177" t="s">
        <v>65</v>
      </c>
      <c r="AO264" s="177" t="s">
        <v>64</v>
      </c>
      <c r="AP264" s="177" t="s">
        <v>64</v>
      </c>
      <c r="AQ264" s="177" t="s">
        <v>65</v>
      </c>
      <c r="AR264" s="177" t="s">
        <v>65</v>
      </c>
      <c r="AS264" s="177" t="s">
        <v>64</v>
      </c>
      <c r="AT264" s="177" t="s">
        <v>65</v>
      </c>
      <c r="AU264" s="177" t="s">
        <v>64</v>
      </c>
      <c r="AV264" s="159" t="s">
        <v>65</v>
      </c>
      <c r="AW264" s="160" t="s">
        <v>65</v>
      </c>
      <c r="AX264" s="177" t="s">
        <v>65</v>
      </c>
      <c r="AY264" s="177" t="s">
        <v>64</v>
      </c>
      <c r="AZ264" s="177" t="s">
        <v>64</v>
      </c>
      <c r="BA264" s="159" t="s">
        <v>65</v>
      </c>
      <c r="BB264" s="177" t="s">
        <v>64</v>
      </c>
      <c r="BC264" s="177" t="s">
        <v>65</v>
      </c>
      <c r="BD264" s="177" t="s">
        <v>64</v>
      </c>
      <c r="BE264" s="177" t="s">
        <v>65</v>
      </c>
      <c r="BF264" s="177" t="s">
        <v>65</v>
      </c>
    </row>
    <row r="265" spans="1:58" ht="15" thickTop="1" x14ac:dyDescent="0.3">
      <c r="A265" s="373"/>
      <c r="B265" s="12" t="s">
        <v>667</v>
      </c>
      <c r="D265" s="168"/>
      <c r="E265" s="168"/>
      <c r="F265" s="167"/>
      <c r="G265" s="168"/>
      <c r="H265" s="168"/>
      <c r="I265" s="167"/>
      <c r="J265" s="167"/>
      <c r="K265" s="168"/>
      <c r="L265" s="167"/>
      <c r="M265" s="167"/>
      <c r="N265" s="167"/>
      <c r="O265" s="167"/>
      <c r="P265" s="167"/>
      <c r="Q265" s="168"/>
      <c r="R265" s="167"/>
      <c r="S265" s="168"/>
      <c r="T265" s="167"/>
      <c r="U265" s="168"/>
      <c r="V265" s="167"/>
      <c r="W265" s="167"/>
      <c r="X265" s="167"/>
      <c r="Y265" s="167"/>
      <c r="Z265" s="168"/>
      <c r="AA265" s="168"/>
      <c r="AB265" s="168"/>
      <c r="AC265" s="167"/>
      <c r="AD265" s="167"/>
      <c r="AE265" s="167"/>
      <c r="AF265" s="168"/>
      <c r="AG265" s="167"/>
      <c r="AH265" s="167"/>
      <c r="AI265" s="167"/>
      <c r="AJ265" s="167"/>
      <c r="AK265" s="167"/>
      <c r="AL265" s="167"/>
      <c r="AM265" s="167"/>
      <c r="AN265" s="167"/>
      <c r="AO265" s="167"/>
      <c r="AP265" s="167"/>
      <c r="AQ265" s="167"/>
      <c r="AR265" s="167"/>
      <c r="AS265" s="167"/>
      <c r="AT265" s="167"/>
      <c r="AU265" s="167"/>
      <c r="AV265" s="167"/>
      <c r="AW265" s="167"/>
      <c r="AX265" s="167"/>
      <c r="AY265" s="167"/>
      <c r="AZ265" s="167"/>
      <c r="BA265" s="167"/>
      <c r="BB265" s="167"/>
      <c r="BC265" s="167"/>
      <c r="BD265" s="167"/>
      <c r="BE265" s="167"/>
      <c r="BF265" s="167"/>
    </row>
    <row r="266" spans="1:58" ht="15" thickBot="1" x14ac:dyDescent="0.35">
      <c r="A266" s="373" t="s">
        <v>9</v>
      </c>
      <c r="B266" s="58" t="s">
        <v>779</v>
      </c>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7"/>
      <c r="AJ266" s="167"/>
      <c r="AK266" s="167"/>
      <c r="AL266" s="167"/>
      <c r="AM266" s="167"/>
      <c r="AN266" s="167"/>
      <c r="AO266" s="167"/>
      <c r="AP266" s="167"/>
      <c r="AQ266" s="167"/>
      <c r="AR266" s="167"/>
      <c r="AS266" s="167"/>
      <c r="AT266" s="167"/>
      <c r="AU266" s="167"/>
      <c r="AV266" s="167"/>
      <c r="AW266" s="167"/>
      <c r="AX266" s="167"/>
      <c r="AY266" s="167"/>
      <c r="AZ266" s="167"/>
      <c r="BA266" s="167"/>
      <c r="BB266" s="167"/>
      <c r="BC266" s="167"/>
      <c r="BD266" s="167"/>
      <c r="BE266" s="167"/>
      <c r="BF266" s="167"/>
    </row>
    <row r="267" spans="1:58" ht="15" thickTop="1" x14ac:dyDescent="0.3">
      <c r="A267" s="373"/>
      <c r="B267" s="64" t="s">
        <v>780</v>
      </c>
      <c r="D267" s="177" t="s">
        <v>64</v>
      </c>
      <c r="E267" s="177" t="s">
        <v>65</v>
      </c>
      <c r="F267" s="177" t="s">
        <v>64</v>
      </c>
      <c r="G267" s="177" t="s">
        <v>64</v>
      </c>
      <c r="H267" s="159" t="s">
        <v>64</v>
      </c>
      <c r="I267" s="160" t="s">
        <v>65</v>
      </c>
      <c r="J267" s="177" t="s">
        <v>64</v>
      </c>
      <c r="K267" s="159" t="s">
        <v>65</v>
      </c>
      <c r="L267" s="160" t="s">
        <v>65</v>
      </c>
      <c r="M267" s="177" t="s">
        <v>64</v>
      </c>
      <c r="N267" s="159" t="s">
        <v>64</v>
      </c>
      <c r="O267" s="161" t="s">
        <v>64</v>
      </c>
      <c r="P267" s="161" t="s">
        <v>64</v>
      </c>
      <c r="Q267" s="159" t="s">
        <v>64</v>
      </c>
      <c r="R267" s="160" t="s">
        <v>65</v>
      </c>
      <c r="S267" s="159" t="s">
        <v>65</v>
      </c>
      <c r="T267" s="160" t="s">
        <v>65</v>
      </c>
      <c r="U267" s="177" t="s">
        <v>64</v>
      </c>
      <c r="V267" s="177" t="s">
        <v>64</v>
      </c>
      <c r="W267" s="177" t="s">
        <v>64</v>
      </c>
      <c r="X267" s="177" t="s">
        <v>64</v>
      </c>
      <c r="Y267" s="177" t="s">
        <v>65</v>
      </c>
      <c r="Z267" s="177" t="s">
        <v>65</v>
      </c>
      <c r="AA267" s="177" t="s">
        <v>65</v>
      </c>
      <c r="AB267" s="177" t="s">
        <v>64</v>
      </c>
      <c r="AC267" s="177" t="s">
        <v>64</v>
      </c>
      <c r="AD267" s="177" t="s">
        <v>64</v>
      </c>
      <c r="AE267" s="177" t="s">
        <v>65</v>
      </c>
      <c r="AF267" s="177" t="s">
        <v>64</v>
      </c>
      <c r="AG267" s="177" t="s">
        <v>65</v>
      </c>
      <c r="AH267" s="177" t="s">
        <v>65</v>
      </c>
      <c r="AI267" s="177" t="s">
        <v>65</v>
      </c>
      <c r="AJ267" s="177" t="s">
        <v>65</v>
      </c>
      <c r="AK267" s="177" t="s">
        <v>64</v>
      </c>
      <c r="AL267" s="177" t="s">
        <v>64</v>
      </c>
      <c r="AM267" s="177" t="s">
        <v>65</v>
      </c>
      <c r="AN267" s="177" t="s">
        <v>65</v>
      </c>
      <c r="AO267" s="177" t="s">
        <v>64</v>
      </c>
      <c r="AP267" s="177" t="s">
        <v>64</v>
      </c>
      <c r="AQ267" s="177" t="s">
        <v>64</v>
      </c>
      <c r="AR267" s="177" t="s">
        <v>65</v>
      </c>
      <c r="AS267" s="177" t="s">
        <v>65</v>
      </c>
      <c r="AT267" s="177" t="s">
        <v>65</v>
      </c>
      <c r="AU267" s="177" t="s">
        <v>65</v>
      </c>
      <c r="AV267" s="159" t="s">
        <v>65</v>
      </c>
      <c r="AW267" s="160" t="s">
        <v>65</v>
      </c>
      <c r="AX267" s="177" t="s">
        <v>65</v>
      </c>
      <c r="AY267" s="177" t="s">
        <v>65</v>
      </c>
      <c r="AZ267" s="177" t="s">
        <v>65</v>
      </c>
      <c r="BA267" s="159" t="s">
        <v>65</v>
      </c>
      <c r="BB267" s="177" t="s">
        <v>64</v>
      </c>
      <c r="BC267" s="177" t="s">
        <v>64</v>
      </c>
      <c r="BD267" s="177" t="s">
        <v>64</v>
      </c>
      <c r="BE267" s="177" t="s">
        <v>65</v>
      </c>
      <c r="BF267" s="177" t="s">
        <v>65</v>
      </c>
    </row>
    <row r="268" spans="1:58" ht="14.4" x14ac:dyDescent="0.3">
      <c r="A268" s="373"/>
      <c r="B268" s="65" t="s">
        <v>781</v>
      </c>
      <c r="D268" s="177" t="s">
        <v>64</v>
      </c>
      <c r="E268" s="177" t="s">
        <v>65</v>
      </c>
      <c r="F268" s="177" t="s">
        <v>64</v>
      </c>
      <c r="G268" s="177" t="s">
        <v>64</v>
      </c>
      <c r="H268" s="159" t="s">
        <v>64</v>
      </c>
      <c r="I268" s="160" t="s">
        <v>65</v>
      </c>
      <c r="J268" s="177" t="s">
        <v>64</v>
      </c>
      <c r="K268" s="159" t="s">
        <v>65</v>
      </c>
      <c r="L268" s="160" t="s">
        <v>65</v>
      </c>
      <c r="M268" s="177" t="s">
        <v>64</v>
      </c>
      <c r="N268" s="159" t="s">
        <v>64</v>
      </c>
      <c r="O268" s="161" t="s">
        <v>64</v>
      </c>
      <c r="P268" s="161" t="s">
        <v>64</v>
      </c>
      <c r="Q268" s="159" t="s">
        <v>64</v>
      </c>
      <c r="R268" s="160" t="s">
        <v>65</v>
      </c>
      <c r="S268" s="159" t="s">
        <v>65</v>
      </c>
      <c r="T268" s="160" t="s">
        <v>65</v>
      </c>
      <c r="U268" s="177" t="s">
        <v>64</v>
      </c>
      <c r="V268" s="177" t="s">
        <v>65</v>
      </c>
      <c r="W268" s="177" t="s">
        <v>64</v>
      </c>
      <c r="X268" s="177" t="s">
        <v>64</v>
      </c>
      <c r="Y268" s="177" t="s">
        <v>65</v>
      </c>
      <c r="Z268" s="177" t="s">
        <v>65</v>
      </c>
      <c r="AA268" s="177" t="s">
        <v>65</v>
      </c>
      <c r="AB268" s="177" t="s">
        <v>64</v>
      </c>
      <c r="AC268" s="177" t="s">
        <v>64</v>
      </c>
      <c r="AD268" s="177" t="s">
        <v>65</v>
      </c>
      <c r="AE268" s="177" t="s">
        <v>65</v>
      </c>
      <c r="AF268" s="177" t="s">
        <v>64</v>
      </c>
      <c r="AG268" s="177" t="s">
        <v>65</v>
      </c>
      <c r="AH268" s="177" t="s">
        <v>65</v>
      </c>
      <c r="AI268" s="177" t="s">
        <v>65</v>
      </c>
      <c r="AJ268" s="177" t="s">
        <v>65</v>
      </c>
      <c r="AK268" s="177" t="s">
        <v>65</v>
      </c>
      <c r="AL268" s="177" t="s">
        <v>64</v>
      </c>
      <c r="AM268" s="177" t="s">
        <v>65</v>
      </c>
      <c r="AN268" s="177" t="s">
        <v>65</v>
      </c>
      <c r="AO268" s="177" t="s">
        <v>64</v>
      </c>
      <c r="AP268" s="177" t="s">
        <v>65</v>
      </c>
      <c r="AQ268" s="177" t="s">
        <v>64</v>
      </c>
      <c r="AR268" s="177" t="s">
        <v>65</v>
      </c>
      <c r="AS268" s="177" t="s">
        <v>65</v>
      </c>
      <c r="AT268" s="177" t="s">
        <v>65</v>
      </c>
      <c r="AU268" s="177" t="s">
        <v>65</v>
      </c>
      <c r="AV268" s="159" t="s">
        <v>65</v>
      </c>
      <c r="AW268" s="160" t="s">
        <v>65</v>
      </c>
      <c r="AX268" s="177" t="s">
        <v>65</v>
      </c>
      <c r="AY268" s="177" t="s">
        <v>65</v>
      </c>
      <c r="AZ268" s="177" t="s">
        <v>65</v>
      </c>
      <c r="BA268" s="159" t="s">
        <v>65</v>
      </c>
      <c r="BB268" s="177" t="s">
        <v>64</v>
      </c>
      <c r="BC268" s="177" t="s">
        <v>64</v>
      </c>
      <c r="BD268" s="177" t="s">
        <v>64</v>
      </c>
      <c r="BE268" s="177" t="s">
        <v>65</v>
      </c>
      <c r="BF268" s="177" t="s">
        <v>65</v>
      </c>
    </row>
    <row r="269" spans="1:58" ht="14.4" x14ac:dyDescent="0.3">
      <c r="A269" s="373"/>
      <c r="B269" s="65" t="s">
        <v>782</v>
      </c>
      <c r="D269" s="177" t="s">
        <v>64</v>
      </c>
      <c r="E269" s="177" t="s">
        <v>65</v>
      </c>
      <c r="F269" s="177" t="s">
        <v>64</v>
      </c>
      <c r="G269" s="177" t="s">
        <v>64</v>
      </c>
      <c r="H269" s="159" t="s">
        <v>64</v>
      </c>
      <c r="I269" s="160" t="s">
        <v>65</v>
      </c>
      <c r="J269" s="177" t="s">
        <v>64</v>
      </c>
      <c r="K269" s="159" t="s">
        <v>65</v>
      </c>
      <c r="L269" s="160" t="s">
        <v>65</v>
      </c>
      <c r="M269" s="177" t="s">
        <v>64</v>
      </c>
      <c r="N269" s="159" t="s">
        <v>64</v>
      </c>
      <c r="O269" s="161" t="s">
        <v>64</v>
      </c>
      <c r="P269" s="161" t="s">
        <v>64</v>
      </c>
      <c r="Q269" s="159" t="s">
        <v>64</v>
      </c>
      <c r="R269" s="160" t="s">
        <v>65</v>
      </c>
      <c r="S269" s="159" t="s">
        <v>65</v>
      </c>
      <c r="T269" s="160" t="s">
        <v>65</v>
      </c>
      <c r="U269" s="177" t="s">
        <v>64</v>
      </c>
      <c r="V269" s="177" t="s">
        <v>64</v>
      </c>
      <c r="W269" s="177" t="s">
        <v>64</v>
      </c>
      <c r="X269" s="177" t="s">
        <v>65</v>
      </c>
      <c r="Y269" s="177" t="s">
        <v>65</v>
      </c>
      <c r="Z269" s="177" t="s">
        <v>65</v>
      </c>
      <c r="AA269" s="177" t="s">
        <v>65</v>
      </c>
      <c r="AB269" s="177" t="s">
        <v>64</v>
      </c>
      <c r="AC269" s="177" t="s">
        <v>64</v>
      </c>
      <c r="AD269" s="177" t="s">
        <v>64</v>
      </c>
      <c r="AE269" s="177" t="s">
        <v>65</v>
      </c>
      <c r="AF269" s="177" t="s">
        <v>64</v>
      </c>
      <c r="AG269" s="177" t="s">
        <v>65</v>
      </c>
      <c r="AH269" s="177" t="s">
        <v>65</v>
      </c>
      <c r="AI269" s="177" t="s">
        <v>65</v>
      </c>
      <c r="AJ269" s="177" t="s">
        <v>65</v>
      </c>
      <c r="AK269" s="177" t="s">
        <v>64</v>
      </c>
      <c r="AL269" s="177" t="s">
        <v>64</v>
      </c>
      <c r="AM269" s="177" t="s">
        <v>65</v>
      </c>
      <c r="AN269" s="177" t="s">
        <v>65</v>
      </c>
      <c r="AO269" s="177" t="s">
        <v>64</v>
      </c>
      <c r="AP269" s="177" t="s">
        <v>64</v>
      </c>
      <c r="AQ269" s="177" t="s">
        <v>64</v>
      </c>
      <c r="AR269" s="177" t="s">
        <v>65</v>
      </c>
      <c r="AS269" s="177" t="s">
        <v>65</v>
      </c>
      <c r="AT269" s="177" t="s">
        <v>64</v>
      </c>
      <c r="AU269" s="177" t="s">
        <v>65</v>
      </c>
      <c r="AV269" s="159" t="s">
        <v>65</v>
      </c>
      <c r="AW269" s="160" t="s">
        <v>65</v>
      </c>
      <c r="AX269" s="177" t="s">
        <v>65</v>
      </c>
      <c r="AY269" s="177" t="s">
        <v>65</v>
      </c>
      <c r="AZ269" s="177" t="s">
        <v>65</v>
      </c>
      <c r="BA269" s="159" t="s">
        <v>65</v>
      </c>
      <c r="BB269" s="177" t="s">
        <v>64</v>
      </c>
      <c r="BC269" s="177" t="s">
        <v>64</v>
      </c>
      <c r="BD269" s="177" t="s">
        <v>64</v>
      </c>
      <c r="BE269" s="177" t="s">
        <v>65</v>
      </c>
      <c r="BF269" s="177" t="s">
        <v>65</v>
      </c>
    </row>
    <row r="270" spans="1:58" ht="15" thickBot="1" x14ac:dyDescent="0.35">
      <c r="A270" s="373"/>
      <c r="B270" s="66" t="s">
        <v>783</v>
      </c>
      <c r="D270" s="217" t="s">
        <v>64</v>
      </c>
      <c r="E270" s="217" t="s">
        <v>64</v>
      </c>
      <c r="F270" s="217" t="s">
        <v>64</v>
      </c>
      <c r="G270" s="217" t="s">
        <v>64</v>
      </c>
      <c r="H270" s="180" t="s">
        <v>64</v>
      </c>
      <c r="I270" s="181" t="s">
        <v>65</v>
      </c>
      <c r="J270" s="217" t="s">
        <v>64</v>
      </c>
      <c r="K270" s="180" t="s">
        <v>64</v>
      </c>
      <c r="L270" s="181" t="s">
        <v>65</v>
      </c>
      <c r="M270" s="217" t="s">
        <v>64</v>
      </c>
      <c r="N270" s="180" t="s">
        <v>64</v>
      </c>
      <c r="O270" s="236" t="s">
        <v>64</v>
      </c>
      <c r="P270" s="236" t="s">
        <v>64</v>
      </c>
      <c r="Q270" s="180" t="s">
        <v>64</v>
      </c>
      <c r="R270" s="181" t="s">
        <v>65</v>
      </c>
      <c r="S270" s="180" t="s">
        <v>64</v>
      </c>
      <c r="T270" s="181" t="s">
        <v>65</v>
      </c>
      <c r="U270" s="217" t="s">
        <v>64</v>
      </c>
      <c r="V270" s="217" t="s">
        <v>64</v>
      </c>
      <c r="W270" s="217" t="s">
        <v>64</v>
      </c>
      <c r="X270" s="217" t="s">
        <v>64</v>
      </c>
      <c r="Y270" s="217" t="s">
        <v>64</v>
      </c>
      <c r="Z270" s="217" t="s">
        <v>65</v>
      </c>
      <c r="AA270" s="217" t="s">
        <v>65</v>
      </c>
      <c r="AB270" s="217" t="s">
        <v>64</v>
      </c>
      <c r="AC270" s="217" t="s">
        <v>64</v>
      </c>
      <c r="AD270" s="217" t="s">
        <v>64</v>
      </c>
      <c r="AE270" s="217" t="s">
        <v>64</v>
      </c>
      <c r="AF270" s="217" t="s">
        <v>64</v>
      </c>
      <c r="AG270" s="217" t="s">
        <v>64</v>
      </c>
      <c r="AH270" s="217" t="s">
        <v>64</v>
      </c>
      <c r="AI270" s="217" t="s">
        <v>64</v>
      </c>
      <c r="AJ270" s="217" t="s">
        <v>64</v>
      </c>
      <c r="AK270" s="217" t="s">
        <v>64</v>
      </c>
      <c r="AL270" s="217" t="s">
        <v>64</v>
      </c>
      <c r="AM270" s="177" t="s">
        <v>65</v>
      </c>
      <c r="AN270" s="217" t="s">
        <v>64</v>
      </c>
      <c r="AO270" s="217" t="s">
        <v>64</v>
      </c>
      <c r="AP270" s="217" t="s">
        <v>64</v>
      </c>
      <c r="AQ270" s="217" t="s">
        <v>64</v>
      </c>
      <c r="AR270" s="217" t="s">
        <v>65</v>
      </c>
      <c r="AS270" s="217" t="s">
        <v>64</v>
      </c>
      <c r="AT270" s="217" t="s">
        <v>64</v>
      </c>
      <c r="AU270" s="217" t="s">
        <v>64</v>
      </c>
      <c r="AV270" s="180" t="s">
        <v>65</v>
      </c>
      <c r="AW270" s="181" t="s">
        <v>65</v>
      </c>
      <c r="AX270" s="217" t="s">
        <v>65</v>
      </c>
      <c r="AY270" s="217" t="s">
        <v>64</v>
      </c>
      <c r="AZ270" s="217" t="s">
        <v>64</v>
      </c>
      <c r="BA270" s="180" t="s">
        <v>65</v>
      </c>
      <c r="BB270" s="217" t="s">
        <v>64</v>
      </c>
      <c r="BC270" s="217" t="s">
        <v>64</v>
      </c>
      <c r="BD270" s="217" t="s">
        <v>64</v>
      </c>
      <c r="BE270" s="217" t="s">
        <v>65</v>
      </c>
      <c r="BF270" s="217" t="s">
        <v>65</v>
      </c>
    </row>
    <row r="271" spans="1:58" ht="15" thickTop="1" x14ac:dyDescent="0.3">
      <c r="A271" s="373"/>
      <c r="B271" s="64" t="s">
        <v>784</v>
      </c>
      <c r="D271" s="177" t="s">
        <v>65</v>
      </c>
      <c r="E271" s="177" t="s">
        <v>65</v>
      </c>
      <c r="F271" s="177" t="s">
        <v>64</v>
      </c>
      <c r="G271" s="177" t="s">
        <v>64</v>
      </c>
      <c r="H271" s="159" t="s">
        <v>64</v>
      </c>
      <c r="I271" s="160" t="s">
        <v>65</v>
      </c>
      <c r="J271" s="177" t="s">
        <v>64</v>
      </c>
      <c r="K271" s="159" t="s">
        <v>65</v>
      </c>
      <c r="L271" s="160" t="s">
        <v>65</v>
      </c>
      <c r="M271" s="177" t="s">
        <v>64</v>
      </c>
      <c r="N271" s="159" t="s">
        <v>64</v>
      </c>
      <c r="O271" s="161" t="s">
        <v>64</v>
      </c>
      <c r="P271" s="161" t="s">
        <v>64</v>
      </c>
      <c r="Q271" s="159" t="s">
        <v>64</v>
      </c>
      <c r="R271" s="160" t="s">
        <v>65</v>
      </c>
      <c r="S271" s="159" t="s">
        <v>65</v>
      </c>
      <c r="T271" s="160" t="s">
        <v>65</v>
      </c>
      <c r="U271" s="177" t="s">
        <v>64</v>
      </c>
      <c r="V271" s="177" t="s">
        <v>64</v>
      </c>
      <c r="W271" s="177" t="s">
        <v>64</v>
      </c>
      <c r="X271" s="177" t="s">
        <v>64</v>
      </c>
      <c r="Y271" s="177" t="s">
        <v>65</v>
      </c>
      <c r="Z271" s="177" t="s">
        <v>65</v>
      </c>
      <c r="AA271" s="177" t="s">
        <v>65</v>
      </c>
      <c r="AB271" s="177" t="s">
        <v>64</v>
      </c>
      <c r="AC271" s="177" t="s">
        <v>65</v>
      </c>
      <c r="AD271" s="177" t="s">
        <v>64</v>
      </c>
      <c r="AE271" s="177" t="s">
        <v>65</v>
      </c>
      <c r="AF271" s="177" t="s">
        <v>65</v>
      </c>
      <c r="AG271" s="177" t="s">
        <v>65</v>
      </c>
      <c r="AH271" s="177" t="s">
        <v>65</v>
      </c>
      <c r="AI271" s="177" t="s">
        <v>65</v>
      </c>
      <c r="AJ271" s="177" t="s">
        <v>65</v>
      </c>
      <c r="AK271" s="177" t="s">
        <v>65</v>
      </c>
      <c r="AL271" s="177" t="s">
        <v>64</v>
      </c>
      <c r="AM271" s="177" t="s">
        <v>65</v>
      </c>
      <c r="AN271" s="177" t="s">
        <v>65</v>
      </c>
      <c r="AO271" s="177" t="s">
        <v>64</v>
      </c>
      <c r="AP271" s="177" t="s">
        <v>64</v>
      </c>
      <c r="AQ271" s="177" t="s">
        <v>64</v>
      </c>
      <c r="AR271" s="177" t="s">
        <v>65</v>
      </c>
      <c r="AS271" s="177" t="s">
        <v>65</v>
      </c>
      <c r="AT271" s="177" t="s">
        <v>65</v>
      </c>
      <c r="AU271" s="177" t="s">
        <v>64</v>
      </c>
      <c r="AV271" s="159" t="s">
        <v>65</v>
      </c>
      <c r="AW271" s="160" t="s">
        <v>65</v>
      </c>
      <c r="AX271" s="177" t="s">
        <v>65</v>
      </c>
      <c r="AY271" s="177" t="s">
        <v>64</v>
      </c>
      <c r="AZ271" s="177" t="s">
        <v>64</v>
      </c>
      <c r="BA271" s="159" t="s">
        <v>65</v>
      </c>
      <c r="BB271" s="177" t="s">
        <v>64</v>
      </c>
      <c r="BC271" s="177" t="s">
        <v>65</v>
      </c>
      <c r="BD271" s="177" t="s">
        <v>64</v>
      </c>
      <c r="BE271" s="177" t="s">
        <v>65</v>
      </c>
      <c r="BF271" s="177" t="s">
        <v>65</v>
      </c>
    </row>
    <row r="272" spans="1:58" ht="14.4" x14ac:dyDescent="0.3">
      <c r="A272" s="373"/>
      <c r="B272" s="65" t="s">
        <v>785</v>
      </c>
      <c r="D272" s="177" t="s">
        <v>64</v>
      </c>
      <c r="E272" s="177" t="s">
        <v>65</v>
      </c>
      <c r="F272" s="177" t="s">
        <v>64</v>
      </c>
      <c r="G272" s="177" t="s">
        <v>64</v>
      </c>
      <c r="H272" s="159" t="s">
        <v>64</v>
      </c>
      <c r="I272" s="160" t="s">
        <v>65</v>
      </c>
      <c r="J272" s="177" t="s">
        <v>64</v>
      </c>
      <c r="K272" s="159" t="s">
        <v>65</v>
      </c>
      <c r="L272" s="160" t="s">
        <v>65</v>
      </c>
      <c r="M272" s="177" t="s">
        <v>64</v>
      </c>
      <c r="N272" s="159" t="s">
        <v>64</v>
      </c>
      <c r="O272" s="161" t="s">
        <v>64</v>
      </c>
      <c r="P272" s="161" t="s">
        <v>64</v>
      </c>
      <c r="Q272" s="159" t="s">
        <v>64</v>
      </c>
      <c r="R272" s="160" t="s">
        <v>65</v>
      </c>
      <c r="S272" s="159" t="s">
        <v>65</v>
      </c>
      <c r="T272" s="160" t="s">
        <v>65</v>
      </c>
      <c r="U272" s="177" t="s">
        <v>64</v>
      </c>
      <c r="V272" s="177" t="s">
        <v>64</v>
      </c>
      <c r="W272" s="177" t="s">
        <v>64</v>
      </c>
      <c r="X272" s="177" t="s">
        <v>64</v>
      </c>
      <c r="Y272" s="177" t="s">
        <v>65</v>
      </c>
      <c r="Z272" s="177" t="s">
        <v>65</v>
      </c>
      <c r="AA272" s="177" t="s">
        <v>65</v>
      </c>
      <c r="AB272" s="177" t="s">
        <v>64</v>
      </c>
      <c r="AC272" s="177" t="s">
        <v>64</v>
      </c>
      <c r="AD272" s="177" t="s">
        <v>64</v>
      </c>
      <c r="AE272" s="177" t="s">
        <v>65</v>
      </c>
      <c r="AF272" s="177" t="s">
        <v>64</v>
      </c>
      <c r="AG272" s="177" t="s">
        <v>65</v>
      </c>
      <c r="AH272" s="177" t="s">
        <v>65</v>
      </c>
      <c r="AI272" s="177" t="s">
        <v>65</v>
      </c>
      <c r="AJ272" s="177" t="s">
        <v>65</v>
      </c>
      <c r="AK272" s="177" t="s">
        <v>65</v>
      </c>
      <c r="AL272" s="177" t="s">
        <v>64</v>
      </c>
      <c r="AM272" s="177" t="s">
        <v>65</v>
      </c>
      <c r="AN272" s="177" t="s">
        <v>65</v>
      </c>
      <c r="AO272" s="177" t="s">
        <v>64</v>
      </c>
      <c r="AP272" s="177" t="s">
        <v>64</v>
      </c>
      <c r="AQ272" s="177" t="s">
        <v>64</v>
      </c>
      <c r="AR272" s="177" t="s">
        <v>65</v>
      </c>
      <c r="AS272" s="177" t="s">
        <v>65</v>
      </c>
      <c r="AT272" s="177" t="s">
        <v>65</v>
      </c>
      <c r="AU272" s="177" t="s">
        <v>64</v>
      </c>
      <c r="AV272" s="159" t="s">
        <v>65</v>
      </c>
      <c r="AW272" s="160" t="s">
        <v>65</v>
      </c>
      <c r="AX272" s="177" t="s">
        <v>65</v>
      </c>
      <c r="AY272" s="177" t="s">
        <v>64</v>
      </c>
      <c r="AZ272" s="177" t="s">
        <v>64</v>
      </c>
      <c r="BA272" s="159" t="s">
        <v>65</v>
      </c>
      <c r="BB272" s="177" t="s">
        <v>64</v>
      </c>
      <c r="BC272" s="177" t="s">
        <v>64</v>
      </c>
      <c r="BD272" s="177" t="s">
        <v>64</v>
      </c>
      <c r="BE272" s="177" t="s">
        <v>65</v>
      </c>
      <c r="BF272" s="177" t="s">
        <v>65</v>
      </c>
    </row>
    <row r="273" spans="1:58" ht="15" thickBot="1" x14ac:dyDescent="0.35">
      <c r="A273" s="373"/>
      <c r="B273" s="66" t="s">
        <v>786</v>
      </c>
      <c r="D273" s="217" t="s">
        <v>64</v>
      </c>
      <c r="E273" s="217" t="s">
        <v>64</v>
      </c>
      <c r="F273" s="217" t="s">
        <v>64</v>
      </c>
      <c r="G273" s="217" t="s">
        <v>64</v>
      </c>
      <c r="H273" s="180" t="s">
        <v>64</v>
      </c>
      <c r="I273" s="181" t="s">
        <v>65</v>
      </c>
      <c r="J273" s="217" t="s">
        <v>64</v>
      </c>
      <c r="K273" s="180" t="s">
        <v>64</v>
      </c>
      <c r="L273" s="181" t="s">
        <v>65</v>
      </c>
      <c r="M273" s="217" t="s">
        <v>64</v>
      </c>
      <c r="N273" s="180" t="s">
        <v>64</v>
      </c>
      <c r="O273" s="236" t="s">
        <v>64</v>
      </c>
      <c r="P273" s="236" t="s">
        <v>64</v>
      </c>
      <c r="Q273" s="180" t="s">
        <v>64</v>
      </c>
      <c r="R273" s="181" t="s">
        <v>65</v>
      </c>
      <c r="S273" s="180" t="s">
        <v>64</v>
      </c>
      <c r="T273" s="181" t="s">
        <v>65</v>
      </c>
      <c r="U273" s="217" t="s">
        <v>64</v>
      </c>
      <c r="V273" s="217" t="s">
        <v>64</v>
      </c>
      <c r="W273" s="217" t="s">
        <v>64</v>
      </c>
      <c r="X273" s="217" t="s">
        <v>64</v>
      </c>
      <c r="Y273" s="217" t="s">
        <v>64</v>
      </c>
      <c r="Z273" s="217" t="s">
        <v>65</v>
      </c>
      <c r="AA273" s="217" t="s">
        <v>65</v>
      </c>
      <c r="AB273" s="217" t="s">
        <v>64</v>
      </c>
      <c r="AC273" s="217" t="s">
        <v>64</v>
      </c>
      <c r="AD273" s="217" t="s">
        <v>64</v>
      </c>
      <c r="AE273" s="217" t="s">
        <v>64</v>
      </c>
      <c r="AF273" s="217" t="s">
        <v>64</v>
      </c>
      <c r="AG273" s="217" t="s">
        <v>64</v>
      </c>
      <c r="AH273" s="217" t="s">
        <v>64</v>
      </c>
      <c r="AI273" s="217" t="s">
        <v>64</v>
      </c>
      <c r="AJ273" s="217" t="s">
        <v>64</v>
      </c>
      <c r="AK273" s="217" t="s">
        <v>64</v>
      </c>
      <c r="AL273" s="217" t="s">
        <v>64</v>
      </c>
      <c r="AM273" s="177" t="s">
        <v>65</v>
      </c>
      <c r="AN273" s="217" t="s">
        <v>64</v>
      </c>
      <c r="AO273" s="217" t="s">
        <v>64</v>
      </c>
      <c r="AP273" s="217" t="s">
        <v>64</v>
      </c>
      <c r="AQ273" s="217" t="s">
        <v>64</v>
      </c>
      <c r="AR273" s="217" t="s">
        <v>65</v>
      </c>
      <c r="AS273" s="217" t="s">
        <v>64</v>
      </c>
      <c r="AT273" s="217" t="s">
        <v>64</v>
      </c>
      <c r="AU273" s="217" t="s">
        <v>64</v>
      </c>
      <c r="AV273" s="180" t="s">
        <v>65</v>
      </c>
      <c r="AW273" s="181" t="s">
        <v>65</v>
      </c>
      <c r="AX273" s="217" t="s">
        <v>65</v>
      </c>
      <c r="AY273" s="217" t="s">
        <v>64</v>
      </c>
      <c r="AZ273" s="217" t="s">
        <v>64</v>
      </c>
      <c r="BA273" s="180" t="s">
        <v>65</v>
      </c>
      <c r="BB273" s="217" t="s">
        <v>64</v>
      </c>
      <c r="BC273" s="217" t="s">
        <v>64</v>
      </c>
      <c r="BD273" s="217" t="s">
        <v>64</v>
      </c>
      <c r="BE273" s="217" t="s">
        <v>65</v>
      </c>
      <c r="BF273" s="217" t="s">
        <v>65</v>
      </c>
    </row>
    <row r="274" spans="1:58" ht="15" thickTop="1" x14ac:dyDescent="0.3">
      <c r="A274" s="373"/>
      <c r="B274" s="64" t="s">
        <v>787</v>
      </c>
      <c r="D274" s="177" t="s">
        <v>65</v>
      </c>
      <c r="E274" s="177" t="s">
        <v>64</v>
      </c>
      <c r="F274" s="177" t="s">
        <v>64</v>
      </c>
      <c r="G274" s="177" t="s">
        <v>64</v>
      </c>
      <c r="H274" s="159" t="s">
        <v>64</v>
      </c>
      <c r="I274" s="160" t="s">
        <v>65</v>
      </c>
      <c r="J274" s="177" t="s">
        <v>64</v>
      </c>
      <c r="K274" s="159" t="s">
        <v>65</v>
      </c>
      <c r="L274" s="160" t="s">
        <v>65</v>
      </c>
      <c r="M274" s="177" t="s">
        <v>64</v>
      </c>
      <c r="N274" s="159" t="s">
        <v>64</v>
      </c>
      <c r="O274" s="161" t="s">
        <v>64</v>
      </c>
      <c r="P274" s="161" t="s">
        <v>64</v>
      </c>
      <c r="Q274" s="159" t="s">
        <v>65</v>
      </c>
      <c r="R274" s="160" t="s">
        <v>65</v>
      </c>
      <c r="S274" s="159" t="s">
        <v>65</v>
      </c>
      <c r="T274" s="160" t="s">
        <v>65</v>
      </c>
      <c r="U274" s="177" t="s">
        <v>64</v>
      </c>
      <c r="V274" s="177" t="s">
        <v>64</v>
      </c>
      <c r="W274" s="177" t="s">
        <v>64</v>
      </c>
      <c r="X274" s="177" t="s">
        <v>64</v>
      </c>
      <c r="Y274" s="177" t="s">
        <v>65</v>
      </c>
      <c r="Z274" s="177" t="s">
        <v>65</v>
      </c>
      <c r="AA274" s="177" t="s">
        <v>65</v>
      </c>
      <c r="AB274" s="177" t="s">
        <v>64</v>
      </c>
      <c r="AC274" s="177" t="s">
        <v>65</v>
      </c>
      <c r="AD274" s="177" t="s">
        <v>64</v>
      </c>
      <c r="AE274" s="177" t="s">
        <v>64</v>
      </c>
      <c r="AF274" s="177" t="s">
        <v>65</v>
      </c>
      <c r="AG274" s="177" t="s">
        <v>65</v>
      </c>
      <c r="AH274" s="177" t="s">
        <v>65</v>
      </c>
      <c r="AI274" s="177" t="s">
        <v>65</v>
      </c>
      <c r="AJ274" s="177" t="s">
        <v>65</v>
      </c>
      <c r="AK274" s="177" t="s">
        <v>64</v>
      </c>
      <c r="AL274" s="177" t="s">
        <v>64</v>
      </c>
      <c r="AM274" s="177" t="s">
        <v>65</v>
      </c>
      <c r="AN274" s="177" t="s">
        <v>65</v>
      </c>
      <c r="AO274" s="177" t="s">
        <v>64</v>
      </c>
      <c r="AP274" s="177" t="s">
        <v>64</v>
      </c>
      <c r="AQ274" s="177" t="s">
        <v>64</v>
      </c>
      <c r="AR274" s="177" t="s">
        <v>65</v>
      </c>
      <c r="AS274" s="177" t="s">
        <v>64</v>
      </c>
      <c r="AT274" s="177" t="s">
        <v>64</v>
      </c>
      <c r="AU274" s="177" t="s">
        <v>64</v>
      </c>
      <c r="AV274" s="159" t="s">
        <v>65</v>
      </c>
      <c r="AW274" s="160" t="s">
        <v>65</v>
      </c>
      <c r="AX274" s="177" t="s">
        <v>65</v>
      </c>
      <c r="AY274" s="177" t="s">
        <v>64</v>
      </c>
      <c r="AZ274" s="177" t="s">
        <v>64</v>
      </c>
      <c r="BA274" s="159" t="s">
        <v>65</v>
      </c>
      <c r="BB274" s="177" t="s">
        <v>64</v>
      </c>
      <c r="BC274" s="177" t="s">
        <v>64</v>
      </c>
      <c r="BD274" s="177" t="s">
        <v>64</v>
      </c>
      <c r="BE274" s="177" t="s">
        <v>65</v>
      </c>
      <c r="BF274" s="177" t="s">
        <v>65</v>
      </c>
    </row>
    <row r="275" spans="1:58" ht="14.4" x14ac:dyDescent="0.3">
      <c r="A275" s="373"/>
      <c r="B275" s="65" t="s">
        <v>788</v>
      </c>
      <c r="D275" s="177" t="s">
        <v>65</v>
      </c>
      <c r="E275" s="177" t="s">
        <v>65</v>
      </c>
      <c r="F275" s="177" t="s">
        <v>64</v>
      </c>
      <c r="G275" s="177" t="s">
        <v>64</v>
      </c>
      <c r="H275" s="159" t="s">
        <v>64</v>
      </c>
      <c r="I275" s="160" t="s">
        <v>65</v>
      </c>
      <c r="J275" s="177" t="s">
        <v>64</v>
      </c>
      <c r="K275" s="159" t="s">
        <v>65</v>
      </c>
      <c r="L275" s="160" t="s">
        <v>65</v>
      </c>
      <c r="M275" s="177" t="s">
        <v>65</v>
      </c>
      <c r="N275" s="159" t="s">
        <v>65</v>
      </c>
      <c r="O275" s="161" t="s">
        <v>65</v>
      </c>
      <c r="P275" s="161" t="s">
        <v>65</v>
      </c>
      <c r="Q275" s="159" t="s">
        <v>64</v>
      </c>
      <c r="R275" s="160" t="s">
        <v>65</v>
      </c>
      <c r="S275" s="159" t="s">
        <v>65</v>
      </c>
      <c r="T275" s="160" t="s">
        <v>65</v>
      </c>
      <c r="U275" s="177" t="s">
        <v>64</v>
      </c>
      <c r="V275" s="177" t="s">
        <v>65</v>
      </c>
      <c r="W275" s="177" t="s">
        <v>64</v>
      </c>
      <c r="X275" s="177" t="s">
        <v>65</v>
      </c>
      <c r="Y275" s="177" t="s">
        <v>65</v>
      </c>
      <c r="Z275" s="177" t="s">
        <v>65</v>
      </c>
      <c r="AA275" s="177" t="s">
        <v>65</v>
      </c>
      <c r="AB275" s="177" t="s">
        <v>64</v>
      </c>
      <c r="AC275" s="177" t="s">
        <v>65</v>
      </c>
      <c r="AD275" s="177" t="s">
        <v>65</v>
      </c>
      <c r="AE275" s="177" t="s">
        <v>65</v>
      </c>
      <c r="AF275" s="177" t="s">
        <v>65</v>
      </c>
      <c r="AG275" s="177" t="s">
        <v>65</v>
      </c>
      <c r="AH275" s="177" t="s">
        <v>65</v>
      </c>
      <c r="AI275" s="177" t="s">
        <v>65</v>
      </c>
      <c r="AJ275" s="177" t="s">
        <v>65</v>
      </c>
      <c r="AK275" s="177" t="s">
        <v>65</v>
      </c>
      <c r="AL275" s="177" t="s">
        <v>65</v>
      </c>
      <c r="AM275" s="177" t="s">
        <v>65</v>
      </c>
      <c r="AN275" s="177" t="s">
        <v>65</v>
      </c>
      <c r="AO275" s="177" t="s">
        <v>65</v>
      </c>
      <c r="AP275" s="177" t="s">
        <v>65</v>
      </c>
      <c r="AQ275" s="177" t="s">
        <v>64</v>
      </c>
      <c r="AR275" s="177" t="s">
        <v>65</v>
      </c>
      <c r="AS275" s="177" t="s">
        <v>65</v>
      </c>
      <c r="AT275" s="177" t="s">
        <v>65</v>
      </c>
      <c r="AU275" s="177" t="s">
        <v>65</v>
      </c>
      <c r="AV275" s="159" t="s">
        <v>65</v>
      </c>
      <c r="AW275" s="160" t="s">
        <v>65</v>
      </c>
      <c r="AX275" s="177" t="s">
        <v>65</v>
      </c>
      <c r="AY275" s="177" t="s">
        <v>65</v>
      </c>
      <c r="AZ275" s="177" t="s">
        <v>65</v>
      </c>
      <c r="BA275" s="159" t="s">
        <v>65</v>
      </c>
      <c r="BB275" s="177" t="s">
        <v>65</v>
      </c>
      <c r="BC275" s="177" t="s">
        <v>65</v>
      </c>
      <c r="BD275" s="177" t="s">
        <v>65</v>
      </c>
      <c r="BE275" s="177" t="s">
        <v>65</v>
      </c>
      <c r="BF275" s="177" t="s">
        <v>65</v>
      </c>
    </row>
    <row r="276" spans="1:58" ht="14.4" x14ac:dyDescent="0.3">
      <c r="A276" s="373"/>
      <c r="B276" s="65" t="s">
        <v>789</v>
      </c>
      <c r="D276" s="177" t="s">
        <v>65</v>
      </c>
      <c r="E276" s="177" t="s">
        <v>65</v>
      </c>
      <c r="F276" s="177" t="s">
        <v>64</v>
      </c>
      <c r="G276" s="177" t="s">
        <v>64</v>
      </c>
      <c r="H276" s="159" t="s">
        <v>64</v>
      </c>
      <c r="I276" s="160" t="s">
        <v>65</v>
      </c>
      <c r="J276" s="177" t="s">
        <v>64</v>
      </c>
      <c r="K276" s="159" t="s">
        <v>65</v>
      </c>
      <c r="L276" s="160" t="s">
        <v>65</v>
      </c>
      <c r="M276" s="177" t="s">
        <v>65</v>
      </c>
      <c r="N276" s="159" t="s">
        <v>64</v>
      </c>
      <c r="O276" s="161" t="s">
        <v>64</v>
      </c>
      <c r="P276" s="161" t="s">
        <v>64</v>
      </c>
      <c r="Q276" s="159" t="s">
        <v>64</v>
      </c>
      <c r="R276" s="160" t="s">
        <v>65</v>
      </c>
      <c r="S276" s="159" t="s">
        <v>65</v>
      </c>
      <c r="T276" s="160" t="s">
        <v>65</v>
      </c>
      <c r="U276" s="177" t="s">
        <v>64</v>
      </c>
      <c r="V276" s="177" t="s">
        <v>65</v>
      </c>
      <c r="W276" s="177" t="s">
        <v>65</v>
      </c>
      <c r="X276" s="177" t="s">
        <v>65</v>
      </c>
      <c r="Y276" s="177" t="s">
        <v>65</v>
      </c>
      <c r="Z276" s="177" t="s">
        <v>65</v>
      </c>
      <c r="AA276" s="177" t="s">
        <v>65</v>
      </c>
      <c r="AB276" s="177" t="s">
        <v>64</v>
      </c>
      <c r="AC276" s="177" t="s">
        <v>65</v>
      </c>
      <c r="AD276" s="177" t="s">
        <v>65</v>
      </c>
      <c r="AE276" s="177" t="s">
        <v>65</v>
      </c>
      <c r="AF276" s="177" t="s">
        <v>65</v>
      </c>
      <c r="AG276" s="177" t="s">
        <v>65</v>
      </c>
      <c r="AH276" s="177" t="s">
        <v>65</v>
      </c>
      <c r="AI276" s="177" t="s">
        <v>65</v>
      </c>
      <c r="AJ276" s="177" t="s">
        <v>65</v>
      </c>
      <c r="AK276" s="177" t="s">
        <v>65</v>
      </c>
      <c r="AL276" s="177" t="s">
        <v>65</v>
      </c>
      <c r="AM276" s="177" t="s">
        <v>65</v>
      </c>
      <c r="AN276" s="177" t="s">
        <v>65</v>
      </c>
      <c r="AO276" s="177" t="s">
        <v>65</v>
      </c>
      <c r="AP276" s="177" t="s">
        <v>64</v>
      </c>
      <c r="AQ276" s="177" t="s">
        <v>64</v>
      </c>
      <c r="AR276" s="177" t="s">
        <v>65</v>
      </c>
      <c r="AS276" s="177" t="s">
        <v>65</v>
      </c>
      <c r="AT276" s="177" t="s">
        <v>64</v>
      </c>
      <c r="AU276" s="177" t="s">
        <v>65</v>
      </c>
      <c r="AV276" s="159" t="s">
        <v>65</v>
      </c>
      <c r="AW276" s="160" t="s">
        <v>65</v>
      </c>
      <c r="AX276" s="177" t="s">
        <v>65</v>
      </c>
      <c r="AY276" s="177" t="s">
        <v>65</v>
      </c>
      <c r="AZ276" s="177" t="s">
        <v>65</v>
      </c>
      <c r="BA276" s="159" t="s">
        <v>65</v>
      </c>
      <c r="BB276" s="177" t="s">
        <v>65</v>
      </c>
      <c r="BC276" s="177" t="s">
        <v>65</v>
      </c>
      <c r="BD276" s="177" t="s">
        <v>65</v>
      </c>
      <c r="BE276" s="177" t="s">
        <v>65</v>
      </c>
      <c r="BF276" s="177" t="s">
        <v>65</v>
      </c>
    </row>
    <row r="277" spans="1:58" ht="14.4" x14ac:dyDescent="0.3">
      <c r="A277" s="373"/>
      <c r="B277" s="65" t="s">
        <v>790</v>
      </c>
      <c r="D277" s="177" t="s">
        <v>64</v>
      </c>
      <c r="E277" s="177" t="s">
        <v>65</v>
      </c>
      <c r="F277" s="177" t="s">
        <v>64</v>
      </c>
      <c r="G277" s="177" t="s">
        <v>64</v>
      </c>
      <c r="H277" s="159" t="s">
        <v>64</v>
      </c>
      <c r="I277" s="160" t="s">
        <v>65</v>
      </c>
      <c r="J277" s="177" t="s">
        <v>64</v>
      </c>
      <c r="K277" s="159" t="s">
        <v>65</v>
      </c>
      <c r="L277" s="160" t="s">
        <v>65</v>
      </c>
      <c r="M277" s="177" t="s">
        <v>65</v>
      </c>
      <c r="N277" s="159" t="s">
        <v>64</v>
      </c>
      <c r="O277" s="161" t="s">
        <v>64</v>
      </c>
      <c r="P277" s="161" t="s">
        <v>64</v>
      </c>
      <c r="Q277" s="159" t="s">
        <v>64</v>
      </c>
      <c r="R277" s="160" t="s">
        <v>65</v>
      </c>
      <c r="S277" s="159" t="s">
        <v>65</v>
      </c>
      <c r="T277" s="160" t="s">
        <v>65</v>
      </c>
      <c r="U277" s="177" t="s">
        <v>64</v>
      </c>
      <c r="V277" s="177" t="s">
        <v>64</v>
      </c>
      <c r="W277" s="177" t="s">
        <v>64</v>
      </c>
      <c r="X277" s="177" t="s">
        <v>64</v>
      </c>
      <c r="Y277" s="177" t="s">
        <v>65</v>
      </c>
      <c r="Z277" s="177" t="s">
        <v>65</v>
      </c>
      <c r="AA277" s="177" t="s">
        <v>65</v>
      </c>
      <c r="AB277" s="177" t="s">
        <v>64</v>
      </c>
      <c r="AC277" s="177" t="s">
        <v>64</v>
      </c>
      <c r="AD277" s="177" t="s">
        <v>65</v>
      </c>
      <c r="AE277" s="177" t="s">
        <v>64</v>
      </c>
      <c r="AF277" s="177" t="s">
        <v>64</v>
      </c>
      <c r="AG277" s="177" t="s">
        <v>65</v>
      </c>
      <c r="AH277" s="177" t="s">
        <v>65</v>
      </c>
      <c r="AI277" s="177" t="s">
        <v>65</v>
      </c>
      <c r="AJ277" s="177" t="s">
        <v>65</v>
      </c>
      <c r="AK277" s="177" t="s">
        <v>64</v>
      </c>
      <c r="AL277" s="177" t="s">
        <v>64</v>
      </c>
      <c r="AM277" s="177" t="s">
        <v>65</v>
      </c>
      <c r="AN277" s="177" t="s">
        <v>65</v>
      </c>
      <c r="AO277" s="177" t="s">
        <v>64</v>
      </c>
      <c r="AP277" s="177" t="s">
        <v>64</v>
      </c>
      <c r="AQ277" s="177" t="s">
        <v>64</v>
      </c>
      <c r="AR277" s="177" t="s">
        <v>65</v>
      </c>
      <c r="AS277" s="177" t="s">
        <v>64</v>
      </c>
      <c r="AT277" s="177" t="s">
        <v>65</v>
      </c>
      <c r="AU277" s="177" t="s">
        <v>64</v>
      </c>
      <c r="AV277" s="159" t="s">
        <v>65</v>
      </c>
      <c r="AW277" s="160" t="s">
        <v>65</v>
      </c>
      <c r="AX277" s="177" t="s">
        <v>65</v>
      </c>
      <c r="AY277" s="177" t="s">
        <v>64</v>
      </c>
      <c r="AZ277" s="177" t="s">
        <v>64</v>
      </c>
      <c r="BA277" s="159" t="s">
        <v>65</v>
      </c>
      <c r="BB277" s="177" t="s">
        <v>64</v>
      </c>
      <c r="BC277" s="177" t="s">
        <v>64</v>
      </c>
      <c r="BD277" s="177" t="s">
        <v>64</v>
      </c>
      <c r="BE277" s="177" t="s">
        <v>65</v>
      </c>
      <c r="BF277" s="177" t="s">
        <v>65</v>
      </c>
    </row>
    <row r="278" spans="1:58" ht="15" thickBot="1" x14ac:dyDescent="0.35">
      <c r="A278" s="373"/>
      <c r="B278" s="66" t="s">
        <v>791</v>
      </c>
      <c r="D278" s="217" t="s">
        <v>64</v>
      </c>
      <c r="E278" s="217" t="s">
        <v>65</v>
      </c>
      <c r="F278" s="217" t="s">
        <v>64</v>
      </c>
      <c r="G278" s="217" t="s">
        <v>64</v>
      </c>
      <c r="H278" s="180" t="s">
        <v>64</v>
      </c>
      <c r="I278" s="181" t="s">
        <v>65</v>
      </c>
      <c r="J278" s="217" t="s">
        <v>64</v>
      </c>
      <c r="K278" s="180" t="s">
        <v>65</v>
      </c>
      <c r="L278" s="181" t="s">
        <v>65</v>
      </c>
      <c r="M278" s="217" t="s">
        <v>64</v>
      </c>
      <c r="N278" s="180" t="s">
        <v>64</v>
      </c>
      <c r="O278" s="236" t="s">
        <v>64</v>
      </c>
      <c r="P278" s="236" t="s">
        <v>64</v>
      </c>
      <c r="Q278" s="180" t="s">
        <v>64</v>
      </c>
      <c r="R278" s="181" t="s">
        <v>65</v>
      </c>
      <c r="S278" s="180" t="s">
        <v>64</v>
      </c>
      <c r="T278" s="181" t="s">
        <v>65</v>
      </c>
      <c r="U278" s="217" t="s">
        <v>64</v>
      </c>
      <c r="V278" s="217" t="s">
        <v>64</v>
      </c>
      <c r="W278" s="217" t="s">
        <v>64</v>
      </c>
      <c r="X278" s="217" t="s">
        <v>64</v>
      </c>
      <c r="Y278" s="217" t="s">
        <v>64</v>
      </c>
      <c r="Z278" s="217" t="s">
        <v>65</v>
      </c>
      <c r="AA278" s="217" t="s">
        <v>65</v>
      </c>
      <c r="AB278" s="217" t="s">
        <v>64</v>
      </c>
      <c r="AC278" s="217" t="s">
        <v>64</v>
      </c>
      <c r="AD278" s="217" t="s">
        <v>64</v>
      </c>
      <c r="AE278" s="217" t="s">
        <v>64</v>
      </c>
      <c r="AF278" s="217" t="s">
        <v>64</v>
      </c>
      <c r="AG278" s="217" t="s">
        <v>64</v>
      </c>
      <c r="AH278" s="217" t="s">
        <v>64</v>
      </c>
      <c r="AI278" s="217" t="s">
        <v>64</v>
      </c>
      <c r="AJ278" s="217" t="s">
        <v>64</v>
      </c>
      <c r="AK278" s="217" t="s">
        <v>64</v>
      </c>
      <c r="AL278" s="217" t="s">
        <v>64</v>
      </c>
      <c r="AM278" s="177" t="s">
        <v>65</v>
      </c>
      <c r="AN278" s="217" t="s">
        <v>64</v>
      </c>
      <c r="AO278" s="217" t="s">
        <v>64</v>
      </c>
      <c r="AP278" s="217" t="s">
        <v>64</v>
      </c>
      <c r="AQ278" s="217" t="s">
        <v>64</v>
      </c>
      <c r="AR278" s="217" t="s">
        <v>65</v>
      </c>
      <c r="AS278" s="217" t="s">
        <v>64</v>
      </c>
      <c r="AT278" s="217" t="s">
        <v>64</v>
      </c>
      <c r="AU278" s="217" t="s">
        <v>64</v>
      </c>
      <c r="AV278" s="180" t="s">
        <v>65</v>
      </c>
      <c r="AW278" s="181" t="s">
        <v>65</v>
      </c>
      <c r="AX278" s="217" t="s">
        <v>65</v>
      </c>
      <c r="AY278" s="217" t="s">
        <v>64</v>
      </c>
      <c r="AZ278" s="217" t="s">
        <v>64</v>
      </c>
      <c r="BA278" s="180" t="s">
        <v>65</v>
      </c>
      <c r="BB278" s="217" t="s">
        <v>64</v>
      </c>
      <c r="BC278" s="217" t="s">
        <v>64</v>
      </c>
      <c r="BD278" s="217" t="s">
        <v>64</v>
      </c>
      <c r="BE278" s="217" t="s">
        <v>65</v>
      </c>
      <c r="BF278" s="217" t="s">
        <v>65</v>
      </c>
    </row>
    <row r="279" spans="1:58" ht="15.6" thickTop="1" thickBot="1" x14ac:dyDescent="0.35">
      <c r="A279" s="373"/>
      <c r="B279" s="62" t="s">
        <v>792</v>
      </c>
      <c r="D279" s="217" t="s">
        <v>64</v>
      </c>
      <c r="E279" s="217" t="s">
        <v>64</v>
      </c>
      <c r="F279" s="217" t="s">
        <v>64</v>
      </c>
      <c r="G279" s="217" t="s">
        <v>64</v>
      </c>
      <c r="H279" s="180" t="s">
        <v>64</v>
      </c>
      <c r="I279" s="181" t="s">
        <v>65</v>
      </c>
      <c r="J279" s="217" t="s">
        <v>64</v>
      </c>
      <c r="K279" s="180" t="s">
        <v>64</v>
      </c>
      <c r="L279" s="181" t="s">
        <v>65</v>
      </c>
      <c r="M279" s="217" t="s">
        <v>64</v>
      </c>
      <c r="N279" s="180" t="s">
        <v>64</v>
      </c>
      <c r="O279" s="236" t="s">
        <v>64</v>
      </c>
      <c r="P279" s="236" t="s">
        <v>64</v>
      </c>
      <c r="Q279" s="180" t="s">
        <v>64</v>
      </c>
      <c r="R279" s="181" t="s">
        <v>65</v>
      </c>
      <c r="S279" s="180" t="s">
        <v>64</v>
      </c>
      <c r="T279" s="181" t="s">
        <v>65</v>
      </c>
      <c r="U279" s="217" t="s">
        <v>64</v>
      </c>
      <c r="V279" s="217" t="s">
        <v>64</v>
      </c>
      <c r="W279" s="217" t="s">
        <v>64</v>
      </c>
      <c r="X279" s="217" t="s">
        <v>64</v>
      </c>
      <c r="Y279" s="217" t="s">
        <v>64</v>
      </c>
      <c r="Z279" s="217" t="s">
        <v>65</v>
      </c>
      <c r="AA279" s="217" t="s">
        <v>65</v>
      </c>
      <c r="AB279" s="217" t="s">
        <v>64</v>
      </c>
      <c r="AC279" s="217" t="s">
        <v>64</v>
      </c>
      <c r="AD279" s="217" t="s">
        <v>64</v>
      </c>
      <c r="AE279" s="217" t="s">
        <v>64</v>
      </c>
      <c r="AF279" s="217" t="s">
        <v>64</v>
      </c>
      <c r="AG279" s="217" t="s">
        <v>64</v>
      </c>
      <c r="AH279" s="217" t="s">
        <v>64</v>
      </c>
      <c r="AI279" s="217" t="s">
        <v>64</v>
      </c>
      <c r="AJ279" s="217" t="s">
        <v>64</v>
      </c>
      <c r="AK279" s="217" t="s">
        <v>64</v>
      </c>
      <c r="AL279" s="217" t="s">
        <v>64</v>
      </c>
      <c r="AM279" s="177" t="s">
        <v>65</v>
      </c>
      <c r="AN279" s="217" t="s">
        <v>64</v>
      </c>
      <c r="AO279" s="217" t="s">
        <v>64</v>
      </c>
      <c r="AP279" s="217" t="s">
        <v>64</v>
      </c>
      <c r="AQ279" s="217" t="s">
        <v>64</v>
      </c>
      <c r="AR279" s="217" t="s">
        <v>64</v>
      </c>
      <c r="AS279" s="217" t="s">
        <v>64</v>
      </c>
      <c r="AT279" s="217" t="s">
        <v>64</v>
      </c>
      <c r="AU279" s="217" t="s">
        <v>64</v>
      </c>
      <c r="AV279" s="180" t="s">
        <v>65</v>
      </c>
      <c r="AW279" s="181" t="s">
        <v>65</v>
      </c>
      <c r="AX279" s="217" t="s">
        <v>65</v>
      </c>
      <c r="AY279" s="217" t="s">
        <v>64</v>
      </c>
      <c r="AZ279" s="217" t="s">
        <v>64</v>
      </c>
      <c r="BA279" s="180" t="s">
        <v>65</v>
      </c>
      <c r="BB279" s="217" t="s">
        <v>64</v>
      </c>
      <c r="BC279" s="217" t="s">
        <v>64</v>
      </c>
      <c r="BD279" s="217" t="s">
        <v>64</v>
      </c>
      <c r="BE279" s="217" t="s">
        <v>65</v>
      </c>
      <c r="BF279" s="217" t="s">
        <v>64</v>
      </c>
    </row>
    <row r="280" spans="1:58" ht="15.6" thickTop="1" thickBot="1" x14ac:dyDescent="0.35">
      <c r="A280" s="373"/>
      <c r="B280" s="12" t="s">
        <v>667</v>
      </c>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c r="AG280" s="167"/>
      <c r="AH280" s="167"/>
      <c r="AI280" s="167"/>
      <c r="AJ280" s="167"/>
      <c r="AK280" s="167"/>
      <c r="AL280" s="167"/>
      <c r="AM280" s="167"/>
      <c r="AN280" s="167"/>
      <c r="AO280" s="167"/>
      <c r="AP280" s="167"/>
      <c r="AQ280" s="167"/>
      <c r="AR280" s="167"/>
      <c r="AS280" s="167"/>
      <c r="AT280" s="167"/>
      <c r="AU280" s="167"/>
      <c r="AV280" s="167"/>
      <c r="AW280" s="167"/>
      <c r="AX280" s="167"/>
      <c r="AY280" s="167"/>
      <c r="AZ280" s="167"/>
      <c r="BA280" s="167"/>
      <c r="BB280" s="167"/>
      <c r="BC280" s="167"/>
      <c r="BD280" s="167"/>
      <c r="BE280" s="167"/>
      <c r="BF280" s="167"/>
    </row>
    <row r="281" spans="1:58" ht="15" thickTop="1" x14ac:dyDescent="0.3">
      <c r="A281" s="373"/>
      <c r="B281" s="64" t="s">
        <v>793</v>
      </c>
      <c r="D281" s="177" t="s">
        <v>64</v>
      </c>
      <c r="E281" s="177" t="s">
        <v>65</v>
      </c>
      <c r="F281" s="177" t="s">
        <v>64</v>
      </c>
      <c r="G281" s="177" t="s">
        <v>64</v>
      </c>
      <c r="H281" s="159" t="s">
        <v>64</v>
      </c>
      <c r="I281" s="160" t="s">
        <v>65</v>
      </c>
      <c r="J281" s="177" t="s">
        <v>64</v>
      </c>
      <c r="K281" s="159" t="s">
        <v>65</v>
      </c>
      <c r="L281" s="160" t="s">
        <v>65</v>
      </c>
      <c r="M281" s="177" t="s">
        <v>65</v>
      </c>
      <c r="N281" s="159" t="s">
        <v>64</v>
      </c>
      <c r="O281" s="161" t="s">
        <v>64</v>
      </c>
      <c r="P281" s="161" t="s">
        <v>64</v>
      </c>
      <c r="Q281" s="159" t="s">
        <v>65</v>
      </c>
      <c r="R281" s="160" t="s">
        <v>65</v>
      </c>
      <c r="S281" s="159" t="s">
        <v>65</v>
      </c>
      <c r="T281" s="160" t="s">
        <v>65</v>
      </c>
      <c r="U281" s="177" t="s">
        <v>64</v>
      </c>
      <c r="V281" s="177" t="s">
        <v>65</v>
      </c>
      <c r="W281" s="177" t="s">
        <v>64</v>
      </c>
      <c r="X281" s="177" t="s">
        <v>64</v>
      </c>
      <c r="Y281" s="177" t="s">
        <v>65</v>
      </c>
      <c r="Z281" s="177" t="s">
        <v>65</v>
      </c>
      <c r="AA281" s="177" t="s">
        <v>65</v>
      </c>
      <c r="AB281" s="177" t="s">
        <v>64</v>
      </c>
      <c r="AC281" s="177" t="s">
        <v>65</v>
      </c>
      <c r="AD281" s="177" t="s">
        <v>65</v>
      </c>
      <c r="AE281" s="177" t="s">
        <v>65</v>
      </c>
      <c r="AF281" s="177" t="s">
        <v>65</v>
      </c>
      <c r="AG281" s="177" t="s">
        <v>65</v>
      </c>
      <c r="AH281" s="177" t="s">
        <v>65</v>
      </c>
      <c r="AI281" s="177" t="s">
        <v>65</v>
      </c>
      <c r="AJ281" s="177" t="s">
        <v>65</v>
      </c>
      <c r="AK281" s="177" t="s">
        <v>65</v>
      </c>
      <c r="AL281" s="177" t="s">
        <v>64</v>
      </c>
      <c r="AM281" s="177" t="s">
        <v>65</v>
      </c>
      <c r="AN281" s="177" t="s">
        <v>65</v>
      </c>
      <c r="AO281" s="177" t="s">
        <v>64</v>
      </c>
      <c r="AP281" s="177" t="s">
        <v>65</v>
      </c>
      <c r="AQ281" s="177" t="s">
        <v>64</v>
      </c>
      <c r="AR281" s="177" t="s">
        <v>65</v>
      </c>
      <c r="AS281" s="177" t="s">
        <v>65</v>
      </c>
      <c r="AT281" s="177" t="s">
        <v>65</v>
      </c>
      <c r="AU281" s="177" t="s">
        <v>65</v>
      </c>
      <c r="AV281" s="159" t="s">
        <v>65</v>
      </c>
      <c r="AW281" s="160" t="s">
        <v>65</v>
      </c>
      <c r="AX281" s="177" t="s">
        <v>65</v>
      </c>
      <c r="AY281" s="177" t="s">
        <v>65</v>
      </c>
      <c r="AZ281" s="177" t="s">
        <v>65</v>
      </c>
      <c r="BA281" s="159" t="s">
        <v>65</v>
      </c>
      <c r="BB281" s="177" t="s">
        <v>64</v>
      </c>
      <c r="BC281" s="177" t="s">
        <v>65</v>
      </c>
      <c r="BD281" s="177" t="s">
        <v>64</v>
      </c>
      <c r="BE281" s="177" t="s">
        <v>65</v>
      </c>
      <c r="BF281" s="177" t="s">
        <v>65</v>
      </c>
    </row>
    <row r="282" spans="1:58" ht="14.4" x14ac:dyDescent="0.3">
      <c r="A282" s="373"/>
      <c r="B282" s="65" t="s">
        <v>794</v>
      </c>
      <c r="D282" s="177" t="s">
        <v>64</v>
      </c>
      <c r="E282" s="177" t="s">
        <v>65</v>
      </c>
      <c r="F282" s="177" t="s">
        <v>64</v>
      </c>
      <c r="G282" s="177" t="s">
        <v>64</v>
      </c>
      <c r="H282" s="159" t="s">
        <v>64</v>
      </c>
      <c r="I282" s="160" t="s">
        <v>65</v>
      </c>
      <c r="J282" s="177" t="s">
        <v>64</v>
      </c>
      <c r="K282" s="159" t="s">
        <v>65</v>
      </c>
      <c r="L282" s="160" t="s">
        <v>65</v>
      </c>
      <c r="M282" s="177" t="s">
        <v>65</v>
      </c>
      <c r="N282" s="159" t="s">
        <v>65</v>
      </c>
      <c r="O282" s="161" t="s">
        <v>65</v>
      </c>
      <c r="P282" s="161" t="s">
        <v>65</v>
      </c>
      <c r="Q282" s="159" t="s">
        <v>64</v>
      </c>
      <c r="R282" s="160" t="s">
        <v>65</v>
      </c>
      <c r="S282" s="159" t="s">
        <v>65</v>
      </c>
      <c r="T282" s="160" t="s">
        <v>65</v>
      </c>
      <c r="U282" s="177" t="s">
        <v>64</v>
      </c>
      <c r="V282" s="177" t="s">
        <v>65</v>
      </c>
      <c r="W282" s="177" t="s">
        <v>64</v>
      </c>
      <c r="X282" s="177" t="s">
        <v>64</v>
      </c>
      <c r="Y282" s="177" t="s">
        <v>65</v>
      </c>
      <c r="Z282" s="177" t="s">
        <v>65</v>
      </c>
      <c r="AA282" s="177" t="s">
        <v>65</v>
      </c>
      <c r="AB282" s="177" t="s">
        <v>64</v>
      </c>
      <c r="AC282" s="177" t="s">
        <v>65</v>
      </c>
      <c r="AD282" s="177" t="s">
        <v>65</v>
      </c>
      <c r="AE282" s="177" t="s">
        <v>65</v>
      </c>
      <c r="AF282" s="177" t="s">
        <v>65</v>
      </c>
      <c r="AG282" s="177" t="s">
        <v>65</v>
      </c>
      <c r="AH282" s="177" t="s">
        <v>65</v>
      </c>
      <c r="AI282" s="177" t="s">
        <v>65</v>
      </c>
      <c r="AJ282" s="177" t="s">
        <v>65</v>
      </c>
      <c r="AK282" s="177" t="s">
        <v>65</v>
      </c>
      <c r="AL282" s="177" t="s">
        <v>64</v>
      </c>
      <c r="AM282" s="177" t="s">
        <v>65</v>
      </c>
      <c r="AN282" s="177" t="s">
        <v>65</v>
      </c>
      <c r="AO282" s="177" t="s">
        <v>64</v>
      </c>
      <c r="AP282" s="177" t="s">
        <v>65</v>
      </c>
      <c r="AQ282" s="177" t="s">
        <v>64</v>
      </c>
      <c r="AR282" s="177" t="s">
        <v>65</v>
      </c>
      <c r="AS282" s="177" t="s">
        <v>65</v>
      </c>
      <c r="AT282" s="177" t="s">
        <v>65</v>
      </c>
      <c r="AU282" s="177" t="s">
        <v>65</v>
      </c>
      <c r="AV282" s="159" t="s">
        <v>65</v>
      </c>
      <c r="AW282" s="160" t="s">
        <v>65</v>
      </c>
      <c r="AX282" s="177" t="s">
        <v>65</v>
      </c>
      <c r="AY282" s="177" t="s">
        <v>65</v>
      </c>
      <c r="AZ282" s="177" t="s">
        <v>65</v>
      </c>
      <c r="BA282" s="159" t="s">
        <v>65</v>
      </c>
      <c r="BB282" s="177" t="s">
        <v>64</v>
      </c>
      <c r="BC282" s="177" t="s">
        <v>65</v>
      </c>
      <c r="BD282" s="177" t="s">
        <v>64</v>
      </c>
      <c r="BE282" s="177" t="s">
        <v>65</v>
      </c>
      <c r="BF282" s="177" t="s">
        <v>65</v>
      </c>
    </row>
    <row r="283" spans="1:58" ht="14.4" x14ac:dyDescent="0.3">
      <c r="A283" s="373"/>
      <c r="B283" s="65" t="s">
        <v>795</v>
      </c>
      <c r="D283" s="177" t="s">
        <v>64</v>
      </c>
      <c r="E283" s="177" t="s">
        <v>65</v>
      </c>
      <c r="F283" s="177" t="s">
        <v>64</v>
      </c>
      <c r="G283" s="177" t="s">
        <v>64</v>
      </c>
      <c r="H283" s="159" t="s">
        <v>64</v>
      </c>
      <c r="I283" s="160" t="s">
        <v>65</v>
      </c>
      <c r="J283" s="177" t="s">
        <v>64</v>
      </c>
      <c r="K283" s="159" t="s">
        <v>65</v>
      </c>
      <c r="L283" s="160" t="s">
        <v>65</v>
      </c>
      <c r="M283" s="177" t="s">
        <v>65</v>
      </c>
      <c r="N283" s="159" t="s">
        <v>64</v>
      </c>
      <c r="O283" s="161" t="s">
        <v>64</v>
      </c>
      <c r="P283" s="161" t="s">
        <v>64</v>
      </c>
      <c r="Q283" s="159" t="s">
        <v>65</v>
      </c>
      <c r="R283" s="160" t="s">
        <v>65</v>
      </c>
      <c r="S283" s="159" t="s">
        <v>65</v>
      </c>
      <c r="T283" s="160" t="s">
        <v>65</v>
      </c>
      <c r="U283" s="177" t="s">
        <v>64</v>
      </c>
      <c r="V283" s="177" t="s">
        <v>65</v>
      </c>
      <c r="W283" s="177" t="s">
        <v>64</v>
      </c>
      <c r="X283" s="177" t="s">
        <v>64</v>
      </c>
      <c r="Y283" s="177" t="s">
        <v>65</v>
      </c>
      <c r="Z283" s="177" t="s">
        <v>65</v>
      </c>
      <c r="AA283" s="177" t="s">
        <v>65</v>
      </c>
      <c r="AB283" s="177" t="s">
        <v>64</v>
      </c>
      <c r="AC283" s="177" t="s">
        <v>65</v>
      </c>
      <c r="AD283" s="177" t="s">
        <v>65</v>
      </c>
      <c r="AE283" s="177" t="s">
        <v>65</v>
      </c>
      <c r="AF283" s="177" t="s">
        <v>65</v>
      </c>
      <c r="AG283" s="177" t="s">
        <v>65</v>
      </c>
      <c r="AH283" s="177" t="s">
        <v>65</v>
      </c>
      <c r="AI283" s="177" t="s">
        <v>65</v>
      </c>
      <c r="AJ283" s="177" t="s">
        <v>65</v>
      </c>
      <c r="AK283" s="177" t="s">
        <v>65</v>
      </c>
      <c r="AL283" s="177" t="s">
        <v>64</v>
      </c>
      <c r="AM283" s="177" t="s">
        <v>65</v>
      </c>
      <c r="AN283" s="177" t="s">
        <v>65</v>
      </c>
      <c r="AO283" s="177" t="s">
        <v>64</v>
      </c>
      <c r="AP283" s="177" t="s">
        <v>65</v>
      </c>
      <c r="AQ283" s="177" t="s">
        <v>64</v>
      </c>
      <c r="AR283" s="177" t="s">
        <v>65</v>
      </c>
      <c r="AS283" s="177" t="s">
        <v>65</v>
      </c>
      <c r="AT283" s="177" t="s">
        <v>65</v>
      </c>
      <c r="AU283" s="177" t="s">
        <v>65</v>
      </c>
      <c r="AV283" s="159" t="s">
        <v>65</v>
      </c>
      <c r="AW283" s="160" t="s">
        <v>65</v>
      </c>
      <c r="AX283" s="177" t="s">
        <v>65</v>
      </c>
      <c r="AY283" s="177" t="s">
        <v>65</v>
      </c>
      <c r="AZ283" s="177" t="s">
        <v>65</v>
      </c>
      <c r="BA283" s="159" t="s">
        <v>65</v>
      </c>
      <c r="BB283" s="177" t="s">
        <v>64</v>
      </c>
      <c r="BC283" s="177" t="s">
        <v>65</v>
      </c>
      <c r="BD283" s="177" t="s">
        <v>64</v>
      </c>
      <c r="BE283" s="177" t="s">
        <v>65</v>
      </c>
      <c r="BF283" s="177" t="s">
        <v>65</v>
      </c>
    </row>
    <row r="284" spans="1:58" ht="14.4" x14ac:dyDescent="0.3">
      <c r="A284" s="373"/>
      <c r="B284" s="67" t="s">
        <v>796</v>
      </c>
      <c r="D284" s="177" t="s">
        <v>64</v>
      </c>
      <c r="E284" s="177" t="s">
        <v>65</v>
      </c>
      <c r="F284" s="177" t="s">
        <v>64</v>
      </c>
      <c r="G284" s="177" t="s">
        <v>64</v>
      </c>
      <c r="H284" s="159" t="s">
        <v>64</v>
      </c>
      <c r="I284" s="160" t="s">
        <v>65</v>
      </c>
      <c r="J284" s="177" t="s">
        <v>64</v>
      </c>
      <c r="K284" s="159" t="s">
        <v>65</v>
      </c>
      <c r="L284" s="160" t="s">
        <v>65</v>
      </c>
      <c r="M284" s="177" t="s">
        <v>64</v>
      </c>
      <c r="N284" s="159" t="s">
        <v>64</v>
      </c>
      <c r="O284" s="161" t="s">
        <v>64</v>
      </c>
      <c r="P284" s="161" t="s">
        <v>64</v>
      </c>
      <c r="Q284" s="159" t="s">
        <v>64</v>
      </c>
      <c r="R284" s="160" t="s">
        <v>65</v>
      </c>
      <c r="S284" s="159" t="s">
        <v>65</v>
      </c>
      <c r="T284" s="160" t="s">
        <v>65</v>
      </c>
      <c r="U284" s="177" t="s">
        <v>64</v>
      </c>
      <c r="V284" s="177" t="s">
        <v>65</v>
      </c>
      <c r="W284" s="177" t="s">
        <v>64</v>
      </c>
      <c r="X284" s="177" t="s">
        <v>64</v>
      </c>
      <c r="Y284" s="177" t="s">
        <v>65</v>
      </c>
      <c r="Z284" s="177" t="s">
        <v>65</v>
      </c>
      <c r="AA284" s="177" t="s">
        <v>65</v>
      </c>
      <c r="AB284" s="177" t="s">
        <v>64</v>
      </c>
      <c r="AC284" s="177" t="s">
        <v>64</v>
      </c>
      <c r="AD284" s="177" t="s">
        <v>65</v>
      </c>
      <c r="AE284" s="177" t="s">
        <v>65</v>
      </c>
      <c r="AF284" s="177" t="s">
        <v>65</v>
      </c>
      <c r="AG284" s="177" t="s">
        <v>65</v>
      </c>
      <c r="AH284" s="177" t="s">
        <v>65</v>
      </c>
      <c r="AI284" s="177" t="s">
        <v>65</v>
      </c>
      <c r="AJ284" s="177" t="s">
        <v>65</v>
      </c>
      <c r="AK284" s="177" t="s">
        <v>65</v>
      </c>
      <c r="AL284" s="177" t="s">
        <v>64</v>
      </c>
      <c r="AM284" s="177" t="s">
        <v>65</v>
      </c>
      <c r="AN284" s="177" t="s">
        <v>65</v>
      </c>
      <c r="AO284" s="177" t="s">
        <v>64</v>
      </c>
      <c r="AP284" s="177" t="s">
        <v>65</v>
      </c>
      <c r="AQ284" s="177" t="s">
        <v>64</v>
      </c>
      <c r="AR284" s="177" t="s">
        <v>65</v>
      </c>
      <c r="AS284" s="177" t="s">
        <v>65</v>
      </c>
      <c r="AT284" s="177" t="s">
        <v>65</v>
      </c>
      <c r="AU284" s="177" t="s">
        <v>65</v>
      </c>
      <c r="AV284" s="159" t="s">
        <v>65</v>
      </c>
      <c r="AW284" s="160" t="s">
        <v>65</v>
      </c>
      <c r="AX284" s="177" t="s">
        <v>65</v>
      </c>
      <c r="AY284" s="177" t="s">
        <v>65</v>
      </c>
      <c r="AZ284" s="177" t="s">
        <v>65</v>
      </c>
      <c r="BA284" s="159" t="s">
        <v>65</v>
      </c>
      <c r="BB284" s="177" t="s">
        <v>64</v>
      </c>
      <c r="BC284" s="177" t="s">
        <v>64</v>
      </c>
      <c r="BD284" s="177" t="s">
        <v>64</v>
      </c>
      <c r="BE284" s="177" t="s">
        <v>65</v>
      </c>
      <c r="BF284" s="177" t="s">
        <v>65</v>
      </c>
    </row>
    <row r="285" spans="1:58" ht="15" thickBot="1" x14ac:dyDescent="0.35">
      <c r="A285" s="373"/>
      <c r="B285" s="66" t="s">
        <v>797</v>
      </c>
      <c r="D285" s="217" t="s">
        <v>64</v>
      </c>
      <c r="E285" s="217" t="s">
        <v>64</v>
      </c>
      <c r="F285" s="217" t="s">
        <v>64</v>
      </c>
      <c r="G285" s="217" t="s">
        <v>64</v>
      </c>
      <c r="H285" s="180" t="s">
        <v>64</v>
      </c>
      <c r="I285" s="181" t="s">
        <v>65</v>
      </c>
      <c r="J285" s="217" t="s">
        <v>64</v>
      </c>
      <c r="K285" s="180" t="s">
        <v>64</v>
      </c>
      <c r="L285" s="181" t="s">
        <v>65</v>
      </c>
      <c r="M285" s="217" t="s">
        <v>64</v>
      </c>
      <c r="N285" s="180" t="s">
        <v>64</v>
      </c>
      <c r="O285" s="236" t="s">
        <v>64</v>
      </c>
      <c r="P285" s="236" t="s">
        <v>64</v>
      </c>
      <c r="Q285" s="180" t="s">
        <v>64</v>
      </c>
      <c r="R285" s="181" t="s">
        <v>65</v>
      </c>
      <c r="S285" s="180" t="s">
        <v>64</v>
      </c>
      <c r="T285" s="181" t="s">
        <v>65</v>
      </c>
      <c r="U285" s="217" t="s">
        <v>64</v>
      </c>
      <c r="V285" s="217" t="s">
        <v>64</v>
      </c>
      <c r="W285" s="217" t="s">
        <v>64</v>
      </c>
      <c r="X285" s="217" t="s">
        <v>64</v>
      </c>
      <c r="Y285" s="217" t="s">
        <v>64</v>
      </c>
      <c r="Z285" s="217" t="s">
        <v>65</v>
      </c>
      <c r="AA285" s="217" t="s">
        <v>65</v>
      </c>
      <c r="AB285" s="217" t="s">
        <v>64</v>
      </c>
      <c r="AC285" s="217" t="s">
        <v>64</v>
      </c>
      <c r="AD285" s="217" t="s">
        <v>64</v>
      </c>
      <c r="AE285" s="217" t="s">
        <v>64</v>
      </c>
      <c r="AF285" s="217" t="s">
        <v>64</v>
      </c>
      <c r="AG285" s="217" t="s">
        <v>64</v>
      </c>
      <c r="AH285" s="217" t="s">
        <v>64</v>
      </c>
      <c r="AI285" s="217" t="s">
        <v>64</v>
      </c>
      <c r="AJ285" s="217" t="s">
        <v>64</v>
      </c>
      <c r="AK285" s="217" t="s">
        <v>64</v>
      </c>
      <c r="AL285" s="217" t="s">
        <v>64</v>
      </c>
      <c r="AM285" s="177" t="s">
        <v>65</v>
      </c>
      <c r="AN285" s="217" t="s">
        <v>64</v>
      </c>
      <c r="AO285" s="217" t="s">
        <v>64</v>
      </c>
      <c r="AP285" s="217" t="s">
        <v>64</v>
      </c>
      <c r="AQ285" s="217" t="s">
        <v>64</v>
      </c>
      <c r="AR285" s="217" t="s">
        <v>65</v>
      </c>
      <c r="AS285" s="217" t="s">
        <v>64</v>
      </c>
      <c r="AT285" s="217" t="s">
        <v>64</v>
      </c>
      <c r="AU285" s="217" t="s">
        <v>64</v>
      </c>
      <c r="AV285" s="180" t="s">
        <v>65</v>
      </c>
      <c r="AW285" s="181" t="s">
        <v>65</v>
      </c>
      <c r="AX285" s="217" t="s">
        <v>65</v>
      </c>
      <c r="AY285" s="217" t="s">
        <v>64</v>
      </c>
      <c r="AZ285" s="217" t="s">
        <v>64</v>
      </c>
      <c r="BA285" s="180" t="s">
        <v>65</v>
      </c>
      <c r="BB285" s="217" t="s">
        <v>64</v>
      </c>
      <c r="BC285" s="217" t="s">
        <v>64</v>
      </c>
      <c r="BD285" s="217" t="s">
        <v>64</v>
      </c>
      <c r="BE285" s="217" t="s">
        <v>65</v>
      </c>
      <c r="BF285" s="217" t="s">
        <v>65</v>
      </c>
    </row>
    <row r="286" spans="1:58" ht="15" thickTop="1" x14ac:dyDescent="0.3">
      <c r="A286" s="373"/>
      <c r="B286" s="68" t="s">
        <v>798</v>
      </c>
      <c r="D286" s="177" t="s">
        <v>64</v>
      </c>
      <c r="E286" s="177" t="s">
        <v>64</v>
      </c>
      <c r="F286" s="177" t="s">
        <v>64</v>
      </c>
      <c r="G286" s="177" t="s">
        <v>64</v>
      </c>
      <c r="H286" s="159" t="s">
        <v>64</v>
      </c>
      <c r="I286" s="160" t="s">
        <v>65</v>
      </c>
      <c r="J286" s="177" t="s">
        <v>64</v>
      </c>
      <c r="K286" s="159" t="s">
        <v>64</v>
      </c>
      <c r="L286" s="160" t="s">
        <v>65</v>
      </c>
      <c r="M286" s="177" t="s">
        <v>64</v>
      </c>
      <c r="N286" s="159" t="s">
        <v>64</v>
      </c>
      <c r="O286" s="161" t="s">
        <v>64</v>
      </c>
      <c r="P286" s="161" t="s">
        <v>64</v>
      </c>
      <c r="Q286" s="159" t="s">
        <v>64</v>
      </c>
      <c r="R286" s="160" t="s">
        <v>65</v>
      </c>
      <c r="S286" s="159" t="s">
        <v>64</v>
      </c>
      <c r="T286" s="160" t="s">
        <v>65</v>
      </c>
      <c r="U286" s="177" t="s">
        <v>64</v>
      </c>
      <c r="V286" s="177" t="s">
        <v>64</v>
      </c>
      <c r="W286" s="177" t="s">
        <v>64</v>
      </c>
      <c r="X286" s="177" t="s">
        <v>64</v>
      </c>
      <c r="Y286" s="177" t="s">
        <v>65</v>
      </c>
      <c r="Z286" s="177" t="s">
        <v>65</v>
      </c>
      <c r="AA286" s="177" t="s">
        <v>65</v>
      </c>
      <c r="AB286" s="177" t="s">
        <v>64</v>
      </c>
      <c r="AC286" s="177" t="s">
        <v>64</v>
      </c>
      <c r="AD286" s="177" t="s">
        <v>64</v>
      </c>
      <c r="AE286" s="177" t="s">
        <v>64</v>
      </c>
      <c r="AF286" s="177" t="s">
        <v>65</v>
      </c>
      <c r="AG286" s="177" t="s">
        <v>65</v>
      </c>
      <c r="AH286" s="177" t="s">
        <v>65</v>
      </c>
      <c r="AI286" s="177" t="s">
        <v>64</v>
      </c>
      <c r="AJ286" s="177" t="s">
        <v>64</v>
      </c>
      <c r="AK286" s="177" t="s">
        <v>64</v>
      </c>
      <c r="AL286" s="177" t="s">
        <v>64</v>
      </c>
      <c r="AM286" s="177" t="s">
        <v>65</v>
      </c>
      <c r="AN286" s="177" t="s">
        <v>65</v>
      </c>
      <c r="AO286" s="177" t="s">
        <v>64</v>
      </c>
      <c r="AP286" s="177" t="s">
        <v>64</v>
      </c>
      <c r="AQ286" s="177" t="s">
        <v>64</v>
      </c>
      <c r="AR286" s="177" t="s">
        <v>65</v>
      </c>
      <c r="AS286" s="177" t="s">
        <v>64</v>
      </c>
      <c r="AT286" s="177" t="s">
        <v>64</v>
      </c>
      <c r="AU286" s="177" t="s">
        <v>64</v>
      </c>
      <c r="AV286" s="159" t="s">
        <v>65</v>
      </c>
      <c r="AW286" s="160" t="s">
        <v>65</v>
      </c>
      <c r="AX286" s="177" t="s">
        <v>65</v>
      </c>
      <c r="AY286" s="177" t="s">
        <v>64</v>
      </c>
      <c r="AZ286" s="177" t="s">
        <v>64</v>
      </c>
      <c r="BA286" s="159" t="s">
        <v>65</v>
      </c>
      <c r="BB286" s="177" t="s">
        <v>64</v>
      </c>
      <c r="BC286" s="177" t="s">
        <v>64</v>
      </c>
      <c r="BD286" s="177" t="s">
        <v>64</v>
      </c>
      <c r="BE286" s="177" t="s">
        <v>65</v>
      </c>
      <c r="BF286" s="177" t="s">
        <v>65</v>
      </c>
    </row>
    <row r="287" spans="1:58" ht="14.4" x14ac:dyDescent="0.3">
      <c r="A287" s="373"/>
      <c r="B287" s="65" t="s">
        <v>799</v>
      </c>
      <c r="D287" s="177" t="s">
        <v>65</v>
      </c>
      <c r="E287" s="177" t="s">
        <v>65</v>
      </c>
      <c r="F287" s="177" t="s">
        <v>64</v>
      </c>
      <c r="G287" s="177" t="s">
        <v>65</v>
      </c>
      <c r="H287" s="159" t="s">
        <v>64</v>
      </c>
      <c r="I287" s="160" t="s">
        <v>65</v>
      </c>
      <c r="J287" s="177" t="s">
        <v>64</v>
      </c>
      <c r="K287" s="159" t="s">
        <v>65</v>
      </c>
      <c r="L287" s="160" t="s">
        <v>65</v>
      </c>
      <c r="M287" s="177" t="s">
        <v>64</v>
      </c>
      <c r="N287" s="159" t="s">
        <v>64</v>
      </c>
      <c r="O287" s="161" t="s">
        <v>64</v>
      </c>
      <c r="P287" s="161" t="s">
        <v>64</v>
      </c>
      <c r="Q287" s="159" t="s">
        <v>64</v>
      </c>
      <c r="R287" s="160" t="s">
        <v>65</v>
      </c>
      <c r="S287" s="159" t="s">
        <v>65</v>
      </c>
      <c r="T287" s="160" t="s">
        <v>65</v>
      </c>
      <c r="U287" s="177" t="s">
        <v>64</v>
      </c>
      <c r="V287" s="177" t="s">
        <v>64</v>
      </c>
      <c r="W287" s="177" t="s">
        <v>64</v>
      </c>
      <c r="X287" s="177" t="s">
        <v>65</v>
      </c>
      <c r="Y287" s="177" t="s">
        <v>65</v>
      </c>
      <c r="Z287" s="177" t="s">
        <v>65</v>
      </c>
      <c r="AA287" s="177" t="s">
        <v>65</v>
      </c>
      <c r="AB287" s="177" t="s">
        <v>64</v>
      </c>
      <c r="AC287" s="177" t="s">
        <v>65</v>
      </c>
      <c r="AD287" s="177" t="s">
        <v>65</v>
      </c>
      <c r="AE287" s="177" t="s">
        <v>65</v>
      </c>
      <c r="AF287" s="177" t="s">
        <v>65</v>
      </c>
      <c r="AG287" s="177" t="s">
        <v>65</v>
      </c>
      <c r="AH287" s="177" t="s">
        <v>65</v>
      </c>
      <c r="AI287" s="177" t="s">
        <v>65</v>
      </c>
      <c r="AJ287" s="177" t="s">
        <v>65</v>
      </c>
      <c r="AK287" s="177" t="s">
        <v>65</v>
      </c>
      <c r="AL287" s="177" t="s">
        <v>65</v>
      </c>
      <c r="AM287" s="177" t="s">
        <v>65</v>
      </c>
      <c r="AN287" s="177" t="s">
        <v>65</v>
      </c>
      <c r="AO287" s="177" t="s">
        <v>64</v>
      </c>
      <c r="AP287" s="177" t="s">
        <v>65</v>
      </c>
      <c r="AQ287" s="177" t="s">
        <v>65</v>
      </c>
      <c r="AR287" s="177" t="s">
        <v>65</v>
      </c>
      <c r="AS287" s="177" t="s">
        <v>64</v>
      </c>
      <c r="AT287" s="177" t="s">
        <v>65</v>
      </c>
      <c r="AU287" s="177" t="s">
        <v>65</v>
      </c>
      <c r="AV287" s="159" t="s">
        <v>65</v>
      </c>
      <c r="AW287" s="160" t="s">
        <v>65</v>
      </c>
      <c r="AX287" s="177" t="s">
        <v>65</v>
      </c>
      <c r="AY287" s="177" t="s">
        <v>65</v>
      </c>
      <c r="AZ287" s="177" t="s">
        <v>65</v>
      </c>
      <c r="BA287" s="159" t="s">
        <v>65</v>
      </c>
      <c r="BB287" s="177" t="s">
        <v>64</v>
      </c>
      <c r="BC287" s="177" t="s">
        <v>65</v>
      </c>
      <c r="BD287" s="177" t="s">
        <v>64</v>
      </c>
      <c r="BE287" s="177" t="s">
        <v>65</v>
      </c>
      <c r="BF287" s="177" t="s">
        <v>65</v>
      </c>
    </row>
    <row r="288" spans="1:58" ht="14.4" x14ac:dyDescent="0.3">
      <c r="A288" s="373"/>
      <c r="B288" s="65" t="s">
        <v>800</v>
      </c>
      <c r="D288" s="177" t="s">
        <v>65</v>
      </c>
      <c r="E288" s="177" t="s">
        <v>65</v>
      </c>
      <c r="F288" s="177" t="s">
        <v>64</v>
      </c>
      <c r="G288" s="177" t="s">
        <v>65</v>
      </c>
      <c r="H288" s="159" t="s">
        <v>64</v>
      </c>
      <c r="I288" s="160" t="s">
        <v>65</v>
      </c>
      <c r="J288" s="177" t="s">
        <v>64</v>
      </c>
      <c r="K288" s="159" t="s">
        <v>65</v>
      </c>
      <c r="L288" s="160" t="s">
        <v>65</v>
      </c>
      <c r="M288" s="177" t="s">
        <v>65</v>
      </c>
      <c r="N288" s="159" t="s">
        <v>65</v>
      </c>
      <c r="O288" s="161" t="s">
        <v>65</v>
      </c>
      <c r="P288" s="161" t="s">
        <v>65</v>
      </c>
      <c r="Q288" s="159" t="s">
        <v>65</v>
      </c>
      <c r="R288" s="160" t="s">
        <v>65</v>
      </c>
      <c r="S288" s="159" t="s">
        <v>65</v>
      </c>
      <c r="T288" s="160" t="s">
        <v>65</v>
      </c>
      <c r="U288" s="177" t="s">
        <v>65</v>
      </c>
      <c r="V288" s="177" t="s">
        <v>64</v>
      </c>
      <c r="W288" s="177" t="s">
        <v>64</v>
      </c>
      <c r="X288" s="177" t="s">
        <v>65</v>
      </c>
      <c r="Y288" s="177" t="s">
        <v>65</v>
      </c>
      <c r="Z288" s="177" t="s">
        <v>65</v>
      </c>
      <c r="AA288" s="177" t="s">
        <v>65</v>
      </c>
      <c r="AB288" s="177" t="s">
        <v>65</v>
      </c>
      <c r="AC288" s="177" t="s">
        <v>65</v>
      </c>
      <c r="AD288" s="177" t="s">
        <v>65</v>
      </c>
      <c r="AE288" s="177" t="s">
        <v>65</v>
      </c>
      <c r="AF288" s="177" t="s">
        <v>65</v>
      </c>
      <c r="AG288" s="177" t="s">
        <v>65</v>
      </c>
      <c r="AH288" s="177" t="s">
        <v>65</v>
      </c>
      <c r="AI288" s="177" t="s">
        <v>65</v>
      </c>
      <c r="AJ288" s="177" t="s">
        <v>65</v>
      </c>
      <c r="AK288" s="177" t="s">
        <v>65</v>
      </c>
      <c r="AL288" s="177" t="s">
        <v>65</v>
      </c>
      <c r="AM288" s="177" t="s">
        <v>65</v>
      </c>
      <c r="AN288" s="177" t="s">
        <v>65</v>
      </c>
      <c r="AO288" s="177" t="s">
        <v>64</v>
      </c>
      <c r="AP288" s="177" t="s">
        <v>64</v>
      </c>
      <c r="AQ288" s="177" t="s">
        <v>65</v>
      </c>
      <c r="AR288" s="177" t="s">
        <v>65</v>
      </c>
      <c r="AS288" s="177" t="s">
        <v>65</v>
      </c>
      <c r="AT288" s="177" t="s">
        <v>65</v>
      </c>
      <c r="AU288" s="177" t="s">
        <v>65</v>
      </c>
      <c r="AV288" s="159" t="s">
        <v>65</v>
      </c>
      <c r="AW288" s="160" t="s">
        <v>65</v>
      </c>
      <c r="AX288" s="177" t="s">
        <v>65</v>
      </c>
      <c r="AY288" s="177" t="s">
        <v>65</v>
      </c>
      <c r="AZ288" s="177" t="s">
        <v>65</v>
      </c>
      <c r="BA288" s="159" t="s">
        <v>65</v>
      </c>
      <c r="BB288" s="177" t="s">
        <v>64</v>
      </c>
      <c r="BC288" s="177" t="s">
        <v>64</v>
      </c>
      <c r="BD288" s="177" t="s">
        <v>64</v>
      </c>
      <c r="BE288" s="177" t="s">
        <v>65</v>
      </c>
      <c r="BF288" s="177" t="s">
        <v>65</v>
      </c>
    </row>
    <row r="289" spans="1:58" ht="14.4" x14ac:dyDescent="0.3">
      <c r="A289" s="373"/>
      <c r="B289" s="65" t="s">
        <v>801</v>
      </c>
      <c r="D289" s="177" t="s">
        <v>64</v>
      </c>
      <c r="E289" s="177" t="s">
        <v>64</v>
      </c>
      <c r="F289" s="177" t="s">
        <v>64</v>
      </c>
      <c r="G289" s="177" t="s">
        <v>64</v>
      </c>
      <c r="H289" s="159" t="s">
        <v>64</v>
      </c>
      <c r="I289" s="160" t="s">
        <v>65</v>
      </c>
      <c r="J289" s="177" t="s">
        <v>64</v>
      </c>
      <c r="K289" s="159" t="s">
        <v>64</v>
      </c>
      <c r="L289" s="160" t="s">
        <v>65</v>
      </c>
      <c r="M289" s="177" t="s">
        <v>64</v>
      </c>
      <c r="N289" s="159" t="s">
        <v>64</v>
      </c>
      <c r="O289" s="161" t="s">
        <v>64</v>
      </c>
      <c r="P289" s="161" t="s">
        <v>64</v>
      </c>
      <c r="Q289" s="159" t="s">
        <v>64</v>
      </c>
      <c r="R289" s="160" t="s">
        <v>65</v>
      </c>
      <c r="S289" s="159" t="s">
        <v>64</v>
      </c>
      <c r="T289" s="160" t="s">
        <v>65</v>
      </c>
      <c r="U289" s="177" t="s">
        <v>64</v>
      </c>
      <c r="V289" s="177" t="s">
        <v>64</v>
      </c>
      <c r="W289" s="177" t="s">
        <v>64</v>
      </c>
      <c r="X289" s="177" t="s">
        <v>64</v>
      </c>
      <c r="Y289" s="177" t="s">
        <v>65</v>
      </c>
      <c r="Z289" s="177" t="s">
        <v>65</v>
      </c>
      <c r="AA289" s="177" t="s">
        <v>65</v>
      </c>
      <c r="AB289" s="177" t="s">
        <v>64</v>
      </c>
      <c r="AC289" s="177" t="s">
        <v>65</v>
      </c>
      <c r="AD289" s="177" t="s">
        <v>64</v>
      </c>
      <c r="AE289" s="177" t="s">
        <v>64</v>
      </c>
      <c r="AF289" s="177" t="s">
        <v>65</v>
      </c>
      <c r="AG289" s="177" t="s">
        <v>65</v>
      </c>
      <c r="AH289" s="177" t="s">
        <v>65</v>
      </c>
      <c r="AI289" s="177" t="s">
        <v>65</v>
      </c>
      <c r="AJ289" s="177" t="s">
        <v>65</v>
      </c>
      <c r="AK289" s="177" t="s">
        <v>64</v>
      </c>
      <c r="AL289" s="177" t="s">
        <v>64</v>
      </c>
      <c r="AM289" s="177" t="s">
        <v>65</v>
      </c>
      <c r="AN289" s="177" t="s">
        <v>65</v>
      </c>
      <c r="AO289" s="177" t="s">
        <v>64</v>
      </c>
      <c r="AP289" s="177" t="s">
        <v>65</v>
      </c>
      <c r="AQ289" s="177" t="s">
        <v>64</v>
      </c>
      <c r="AR289" s="177" t="s">
        <v>65</v>
      </c>
      <c r="AS289" s="177" t="s">
        <v>64</v>
      </c>
      <c r="AT289" s="177" t="s">
        <v>64</v>
      </c>
      <c r="AU289" s="177" t="s">
        <v>65</v>
      </c>
      <c r="AV289" s="159" t="s">
        <v>65</v>
      </c>
      <c r="AW289" s="160" t="s">
        <v>65</v>
      </c>
      <c r="AX289" s="177" t="s">
        <v>65</v>
      </c>
      <c r="AY289" s="177" t="s">
        <v>65</v>
      </c>
      <c r="AZ289" s="177" t="s">
        <v>65</v>
      </c>
      <c r="BA289" s="159" t="s">
        <v>65</v>
      </c>
      <c r="BB289" s="177" t="s">
        <v>64</v>
      </c>
      <c r="BC289" s="177" t="s">
        <v>64</v>
      </c>
      <c r="BD289" s="177" t="s">
        <v>64</v>
      </c>
      <c r="BE289" s="177" t="s">
        <v>65</v>
      </c>
      <c r="BF289" s="177" t="s">
        <v>65</v>
      </c>
    </row>
    <row r="290" spans="1:58" ht="15" thickBot="1" x14ac:dyDescent="0.35">
      <c r="A290" s="373"/>
      <c r="B290" s="66" t="s">
        <v>802</v>
      </c>
      <c r="D290" s="217" t="s">
        <v>64</v>
      </c>
      <c r="E290" s="217" t="s">
        <v>64</v>
      </c>
      <c r="F290" s="217" t="s">
        <v>64</v>
      </c>
      <c r="G290" s="217" t="s">
        <v>64</v>
      </c>
      <c r="H290" s="180" t="s">
        <v>64</v>
      </c>
      <c r="I290" s="181" t="s">
        <v>65</v>
      </c>
      <c r="J290" s="217" t="s">
        <v>64</v>
      </c>
      <c r="K290" s="180" t="s">
        <v>64</v>
      </c>
      <c r="L290" s="181" t="s">
        <v>65</v>
      </c>
      <c r="M290" s="217" t="s">
        <v>64</v>
      </c>
      <c r="N290" s="180" t="s">
        <v>64</v>
      </c>
      <c r="O290" s="236" t="s">
        <v>64</v>
      </c>
      <c r="P290" s="236" t="s">
        <v>64</v>
      </c>
      <c r="Q290" s="180" t="s">
        <v>64</v>
      </c>
      <c r="R290" s="181" t="s">
        <v>65</v>
      </c>
      <c r="S290" s="180" t="s">
        <v>64</v>
      </c>
      <c r="T290" s="181" t="s">
        <v>65</v>
      </c>
      <c r="U290" s="217" t="s">
        <v>64</v>
      </c>
      <c r="V290" s="217" t="s">
        <v>64</v>
      </c>
      <c r="W290" s="217" t="s">
        <v>64</v>
      </c>
      <c r="X290" s="217" t="s">
        <v>64</v>
      </c>
      <c r="Y290" s="217" t="s">
        <v>65</v>
      </c>
      <c r="Z290" s="217" t="s">
        <v>65</v>
      </c>
      <c r="AA290" s="217" t="s">
        <v>65</v>
      </c>
      <c r="AB290" s="217" t="s">
        <v>64</v>
      </c>
      <c r="AC290" s="217" t="s">
        <v>64</v>
      </c>
      <c r="AD290" s="217" t="s">
        <v>64</v>
      </c>
      <c r="AE290" s="217" t="s">
        <v>64</v>
      </c>
      <c r="AF290" s="217" t="s">
        <v>64</v>
      </c>
      <c r="AG290" s="217" t="s">
        <v>64</v>
      </c>
      <c r="AH290" s="217" t="s">
        <v>64</v>
      </c>
      <c r="AI290" s="217" t="s">
        <v>64</v>
      </c>
      <c r="AJ290" s="217" t="s">
        <v>64</v>
      </c>
      <c r="AK290" s="217" t="s">
        <v>64</v>
      </c>
      <c r="AL290" s="217" t="s">
        <v>64</v>
      </c>
      <c r="AM290" s="177" t="s">
        <v>65</v>
      </c>
      <c r="AN290" s="217" t="s">
        <v>64</v>
      </c>
      <c r="AO290" s="217" t="s">
        <v>64</v>
      </c>
      <c r="AP290" s="217" t="s">
        <v>64</v>
      </c>
      <c r="AQ290" s="217" t="s">
        <v>64</v>
      </c>
      <c r="AR290" s="217" t="s">
        <v>65</v>
      </c>
      <c r="AS290" s="217" t="s">
        <v>64</v>
      </c>
      <c r="AT290" s="217" t="s">
        <v>64</v>
      </c>
      <c r="AU290" s="217" t="s">
        <v>64</v>
      </c>
      <c r="AV290" s="180" t="s">
        <v>65</v>
      </c>
      <c r="AW290" s="181" t="s">
        <v>65</v>
      </c>
      <c r="AX290" s="217" t="s">
        <v>65</v>
      </c>
      <c r="AY290" s="217" t="s">
        <v>64</v>
      </c>
      <c r="AZ290" s="217" t="s">
        <v>64</v>
      </c>
      <c r="BA290" s="180" t="s">
        <v>65</v>
      </c>
      <c r="BB290" s="217" t="s">
        <v>64</v>
      </c>
      <c r="BC290" s="217" t="s">
        <v>64</v>
      </c>
      <c r="BD290" s="217" t="s">
        <v>64</v>
      </c>
      <c r="BE290" s="217" t="s">
        <v>65</v>
      </c>
      <c r="BF290" s="217" t="s">
        <v>65</v>
      </c>
    </row>
    <row r="291" spans="1:58" ht="15.6" thickTop="1" thickBot="1" x14ac:dyDescent="0.35">
      <c r="A291" s="373"/>
      <c r="B291" s="62" t="s">
        <v>803</v>
      </c>
      <c r="D291" s="177" t="s">
        <v>64</v>
      </c>
      <c r="E291" s="177" t="s">
        <v>64</v>
      </c>
      <c r="F291" s="177" t="s">
        <v>64</v>
      </c>
      <c r="G291" s="177" t="s">
        <v>64</v>
      </c>
      <c r="H291" s="159" t="s">
        <v>64</v>
      </c>
      <c r="I291" s="160" t="s">
        <v>65</v>
      </c>
      <c r="J291" s="177" t="s">
        <v>64</v>
      </c>
      <c r="K291" s="159" t="s">
        <v>64</v>
      </c>
      <c r="L291" s="160" t="s">
        <v>65</v>
      </c>
      <c r="M291" s="177" t="s">
        <v>64</v>
      </c>
      <c r="N291" s="159" t="s">
        <v>64</v>
      </c>
      <c r="O291" s="161" t="s">
        <v>64</v>
      </c>
      <c r="P291" s="161" t="s">
        <v>64</v>
      </c>
      <c r="Q291" s="159" t="s">
        <v>64</v>
      </c>
      <c r="R291" s="160" t="s">
        <v>65</v>
      </c>
      <c r="S291" s="159" t="s">
        <v>64</v>
      </c>
      <c r="T291" s="160" t="s">
        <v>65</v>
      </c>
      <c r="U291" s="177" t="s">
        <v>64</v>
      </c>
      <c r="V291" s="177" t="s">
        <v>64</v>
      </c>
      <c r="W291" s="177" t="s">
        <v>64</v>
      </c>
      <c r="X291" s="177" t="s">
        <v>64</v>
      </c>
      <c r="Y291" s="177" t="s">
        <v>64</v>
      </c>
      <c r="Z291" s="177" t="s">
        <v>65</v>
      </c>
      <c r="AA291" s="177" t="s">
        <v>65</v>
      </c>
      <c r="AB291" s="177" t="s">
        <v>64</v>
      </c>
      <c r="AC291" s="177" t="s">
        <v>64</v>
      </c>
      <c r="AD291" s="177" t="s">
        <v>64</v>
      </c>
      <c r="AE291" s="177" t="s">
        <v>64</v>
      </c>
      <c r="AF291" s="177" t="s">
        <v>64</v>
      </c>
      <c r="AG291" s="177" t="s">
        <v>65</v>
      </c>
      <c r="AH291" s="177" t="s">
        <v>65</v>
      </c>
      <c r="AI291" s="177" t="s">
        <v>64</v>
      </c>
      <c r="AJ291" s="177" t="s">
        <v>64</v>
      </c>
      <c r="AK291" s="177" t="s">
        <v>64</v>
      </c>
      <c r="AL291" s="177" t="s">
        <v>64</v>
      </c>
      <c r="AM291" s="177" t="s">
        <v>65</v>
      </c>
      <c r="AN291" s="177" t="s">
        <v>65</v>
      </c>
      <c r="AO291" s="177" t="s">
        <v>64</v>
      </c>
      <c r="AP291" s="177" t="s">
        <v>64</v>
      </c>
      <c r="AQ291" s="177" t="s">
        <v>64</v>
      </c>
      <c r="AR291" s="177" t="s">
        <v>65</v>
      </c>
      <c r="AS291" s="177" t="s">
        <v>64</v>
      </c>
      <c r="AT291" s="177" t="s">
        <v>64</v>
      </c>
      <c r="AU291" s="177" t="s">
        <v>64</v>
      </c>
      <c r="AV291" s="159" t="s">
        <v>65</v>
      </c>
      <c r="AW291" s="160" t="s">
        <v>65</v>
      </c>
      <c r="AX291" s="177" t="s">
        <v>65</v>
      </c>
      <c r="AY291" s="177" t="s">
        <v>64</v>
      </c>
      <c r="AZ291" s="177" t="s">
        <v>64</v>
      </c>
      <c r="BA291" s="159" t="s">
        <v>65</v>
      </c>
      <c r="BB291" s="177" t="s">
        <v>64</v>
      </c>
      <c r="BC291" s="177" t="s">
        <v>64</v>
      </c>
      <c r="BD291" s="177" t="s">
        <v>64</v>
      </c>
      <c r="BE291" s="177" t="s">
        <v>65</v>
      </c>
      <c r="BF291" s="177" t="s">
        <v>65</v>
      </c>
    </row>
    <row r="292" spans="1:58" ht="15.6" thickTop="1" thickBot="1" x14ac:dyDescent="0.35">
      <c r="A292" s="373"/>
      <c r="B292" s="62" t="s">
        <v>804</v>
      </c>
      <c r="D292" s="177" t="s">
        <v>64</v>
      </c>
      <c r="E292" s="177" t="s">
        <v>64</v>
      </c>
      <c r="F292" s="177" t="s">
        <v>64</v>
      </c>
      <c r="G292" s="177" t="s">
        <v>64</v>
      </c>
      <c r="H292" s="159" t="s">
        <v>64</v>
      </c>
      <c r="I292" s="160" t="s">
        <v>65</v>
      </c>
      <c r="J292" s="177" t="s">
        <v>64</v>
      </c>
      <c r="K292" s="159" t="s">
        <v>64</v>
      </c>
      <c r="L292" s="160" t="s">
        <v>65</v>
      </c>
      <c r="M292" s="177" t="s">
        <v>64</v>
      </c>
      <c r="N292" s="159" t="s">
        <v>64</v>
      </c>
      <c r="O292" s="161" t="s">
        <v>64</v>
      </c>
      <c r="P292" s="161" t="s">
        <v>64</v>
      </c>
      <c r="Q292" s="159" t="s">
        <v>64</v>
      </c>
      <c r="R292" s="160" t="s">
        <v>65</v>
      </c>
      <c r="S292" s="159" t="s">
        <v>64</v>
      </c>
      <c r="T292" s="160" t="s">
        <v>65</v>
      </c>
      <c r="U292" s="177" t="s">
        <v>64</v>
      </c>
      <c r="V292" s="177" t="s">
        <v>64</v>
      </c>
      <c r="W292" s="177" t="s">
        <v>64</v>
      </c>
      <c r="X292" s="177" t="s">
        <v>64</v>
      </c>
      <c r="Y292" s="177" t="s">
        <v>64</v>
      </c>
      <c r="Z292" s="177" t="s">
        <v>65</v>
      </c>
      <c r="AA292" s="177" t="s">
        <v>65</v>
      </c>
      <c r="AB292" s="177" t="s">
        <v>64</v>
      </c>
      <c r="AC292" s="177" t="s">
        <v>64</v>
      </c>
      <c r="AD292" s="177" t="s">
        <v>64</v>
      </c>
      <c r="AE292" s="177" t="s">
        <v>64</v>
      </c>
      <c r="AF292" s="177" t="s">
        <v>64</v>
      </c>
      <c r="AG292" s="177" t="s">
        <v>64</v>
      </c>
      <c r="AH292" s="177" t="s">
        <v>64</v>
      </c>
      <c r="AI292" s="177" t="s">
        <v>64</v>
      </c>
      <c r="AJ292" s="177" t="s">
        <v>64</v>
      </c>
      <c r="AK292" s="177" t="s">
        <v>64</v>
      </c>
      <c r="AL292" s="177" t="s">
        <v>110</v>
      </c>
      <c r="AM292" s="177" t="s">
        <v>65</v>
      </c>
      <c r="AN292" s="177" t="s">
        <v>64</v>
      </c>
      <c r="AO292" s="177" t="s">
        <v>64</v>
      </c>
      <c r="AP292" s="177" t="s">
        <v>64</v>
      </c>
      <c r="AQ292" s="177" t="s">
        <v>64</v>
      </c>
      <c r="AR292" s="177" t="s">
        <v>65</v>
      </c>
      <c r="AS292" s="177" t="s">
        <v>64</v>
      </c>
      <c r="AT292" s="177" t="s">
        <v>64</v>
      </c>
      <c r="AU292" s="177" t="s">
        <v>64</v>
      </c>
      <c r="AV292" s="159" t="s">
        <v>65</v>
      </c>
      <c r="AW292" s="160" t="s">
        <v>65</v>
      </c>
      <c r="AX292" s="177" t="s">
        <v>65</v>
      </c>
      <c r="AY292" s="177" t="s">
        <v>64</v>
      </c>
      <c r="AZ292" s="177" t="s">
        <v>64</v>
      </c>
      <c r="BA292" s="159" t="s">
        <v>65</v>
      </c>
      <c r="BB292" s="177" t="s">
        <v>64</v>
      </c>
      <c r="BC292" s="177" t="s">
        <v>64</v>
      </c>
      <c r="BD292" s="177" t="s">
        <v>64</v>
      </c>
      <c r="BE292" s="177" t="s">
        <v>65</v>
      </c>
      <c r="BF292" s="177" t="s">
        <v>65</v>
      </c>
    </row>
    <row r="293" spans="1:58" ht="15.6" thickTop="1" thickBot="1" x14ac:dyDescent="0.35">
      <c r="A293" s="373"/>
      <c r="B293" s="62" t="s">
        <v>805</v>
      </c>
      <c r="D293" s="177" t="s">
        <v>64</v>
      </c>
      <c r="E293" s="177" t="s">
        <v>64</v>
      </c>
      <c r="F293" s="177" t="s">
        <v>64</v>
      </c>
      <c r="G293" s="177" t="s">
        <v>64</v>
      </c>
      <c r="H293" s="159" t="s">
        <v>64</v>
      </c>
      <c r="I293" s="160" t="s">
        <v>65</v>
      </c>
      <c r="J293" s="177" t="s">
        <v>64</v>
      </c>
      <c r="K293" s="159" t="s">
        <v>64</v>
      </c>
      <c r="L293" s="160" t="s">
        <v>65</v>
      </c>
      <c r="M293" s="177" t="s">
        <v>64</v>
      </c>
      <c r="N293" s="159" t="s">
        <v>64</v>
      </c>
      <c r="O293" s="161" t="s">
        <v>64</v>
      </c>
      <c r="P293" s="161" t="s">
        <v>64</v>
      </c>
      <c r="Q293" s="159" t="s">
        <v>64</v>
      </c>
      <c r="R293" s="160" t="s">
        <v>65</v>
      </c>
      <c r="S293" s="159" t="s">
        <v>64</v>
      </c>
      <c r="T293" s="160" t="s">
        <v>65</v>
      </c>
      <c r="U293" s="177" t="s">
        <v>64</v>
      </c>
      <c r="V293" s="177" t="s">
        <v>64</v>
      </c>
      <c r="W293" s="177" t="s">
        <v>64</v>
      </c>
      <c r="X293" s="177" t="s">
        <v>64</v>
      </c>
      <c r="Y293" s="177" t="s">
        <v>64</v>
      </c>
      <c r="Z293" s="177" t="s">
        <v>65</v>
      </c>
      <c r="AA293" s="177" t="s">
        <v>65</v>
      </c>
      <c r="AB293" s="177" t="s">
        <v>64</v>
      </c>
      <c r="AC293" s="177" t="s">
        <v>64</v>
      </c>
      <c r="AD293" s="177" t="s">
        <v>64</v>
      </c>
      <c r="AE293" s="177" t="s">
        <v>64</v>
      </c>
      <c r="AF293" s="177" t="s">
        <v>64</v>
      </c>
      <c r="AG293" s="177" t="s">
        <v>64</v>
      </c>
      <c r="AH293" s="177" t="s">
        <v>64</v>
      </c>
      <c r="AI293" s="177" t="s">
        <v>64</v>
      </c>
      <c r="AJ293" s="177" t="s">
        <v>64</v>
      </c>
      <c r="AK293" s="177" t="s">
        <v>64</v>
      </c>
      <c r="AL293" s="177" t="s">
        <v>64</v>
      </c>
      <c r="AM293" s="177" t="s">
        <v>65</v>
      </c>
      <c r="AN293" s="177" t="s">
        <v>64</v>
      </c>
      <c r="AO293" s="177" t="s">
        <v>64</v>
      </c>
      <c r="AP293" s="177" t="s">
        <v>64</v>
      </c>
      <c r="AQ293" s="177" t="s">
        <v>64</v>
      </c>
      <c r="AR293" s="177" t="s">
        <v>64</v>
      </c>
      <c r="AS293" s="177" t="s">
        <v>64</v>
      </c>
      <c r="AT293" s="177" t="s">
        <v>64</v>
      </c>
      <c r="AU293" s="177" t="s">
        <v>64</v>
      </c>
      <c r="AV293" s="159" t="s">
        <v>65</v>
      </c>
      <c r="AW293" s="160" t="s">
        <v>65</v>
      </c>
      <c r="AX293" s="177" t="s">
        <v>65</v>
      </c>
      <c r="AY293" s="177" t="s">
        <v>64</v>
      </c>
      <c r="AZ293" s="177" t="s">
        <v>64</v>
      </c>
      <c r="BA293" s="159" t="s">
        <v>65</v>
      </c>
      <c r="BB293" s="177" t="s">
        <v>64</v>
      </c>
      <c r="BC293" s="177" t="s">
        <v>64</v>
      </c>
      <c r="BD293" s="177" t="s">
        <v>64</v>
      </c>
      <c r="BE293" s="177" t="s">
        <v>65</v>
      </c>
      <c r="BF293" s="177" t="s">
        <v>64</v>
      </c>
    </row>
    <row r="294" spans="1:58" ht="15.6" thickTop="1" thickBot="1" x14ac:dyDescent="0.35">
      <c r="A294" s="373"/>
      <c r="B294" s="62" t="s">
        <v>806</v>
      </c>
      <c r="D294" s="177" t="s">
        <v>64</v>
      </c>
      <c r="E294" s="177" t="s">
        <v>64</v>
      </c>
      <c r="F294" s="177" t="s">
        <v>64</v>
      </c>
      <c r="G294" s="177" t="s">
        <v>64</v>
      </c>
      <c r="H294" s="159" t="s">
        <v>64</v>
      </c>
      <c r="I294" s="160" t="s">
        <v>65</v>
      </c>
      <c r="J294" s="177" t="s">
        <v>64</v>
      </c>
      <c r="K294" s="159" t="s">
        <v>64</v>
      </c>
      <c r="L294" s="160" t="s">
        <v>65</v>
      </c>
      <c r="M294" s="177" t="s">
        <v>64</v>
      </c>
      <c r="N294" s="159" t="s">
        <v>64</v>
      </c>
      <c r="O294" s="161" t="s">
        <v>64</v>
      </c>
      <c r="P294" s="161" t="s">
        <v>64</v>
      </c>
      <c r="Q294" s="159" t="s">
        <v>64</v>
      </c>
      <c r="R294" s="160" t="s">
        <v>65</v>
      </c>
      <c r="S294" s="159" t="s">
        <v>64</v>
      </c>
      <c r="T294" s="160" t="s">
        <v>65</v>
      </c>
      <c r="U294" s="177" t="s">
        <v>64</v>
      </c>
      <c r="V294" s="177" t="s">
        <v>64</v>
      </c>
      <c r="W294" s="177" t="s">
        <v>64</v>
      </c>
      <c r="X294" s="177" t="s">
        <v>64</v>
      </c>
      <c r="Y294" s="177" t="s">
        <v>64</v>
      </c>
      <c r="Z294" s="177" t="s">
        <v>65</v>
      </c>
      <c r="AA294" s="177" t="s">
        <v>65</v>
      </c>
      <c r="AB294" s="177" t="s">
        <v>64</v>
      </c>
      <c r="AC294" s="177" t="s">
        <v>64</v>
      </c>
      <c r="AD294" s="177" t="s">
        <v>64</v>
      </c>
      <c r="AE294" s="177" t="s">
        <v>64</v>
      </c>
      <c r="AF294" s="177" t="s">
        <v>64</v>
      </c>
      <c r="AG294" s="177" t="s">
        <v>64</v>
      </c>
      <c r="AH294" s="177" t="s">
        <v>64</v>
      </c>
      <c r="AI294" s="177" t="s">
        <v>64</v>
      </c>
      <c r="AJ294" s="177" t="s">
        <v>64</v>
      </c>
      <c r="AK294" s="177" t="s">
        <v>64</v>
      </c>
      <c r="AL294" s="177" t="s">
        <v>64</v>
      </c>
      <c r="AM294" s="177" t="s">
        <v>64</v>
      </c>
      <c r="AN294" s="177" t="s">
        <v>64</v>
      </c>
      <c r="AO294" s="177" t="s">
        <v>64</v>
      </c>
      <c r="AP294" s="177" t="s">
        <v>64</v>
      </c>
      <c r="AQ294" s="177" t="s">
        <v>64</v>
      </c>
      <c r="AR294" s="177" t="s">
        <v>64</v>
      </c>
      <c r="AS294" s="177" t="s">
        <v>64</v>
      </c>
      <c r="AT294" s="177" t="s">
        <v>64</v>
      </c>
      <c r="AU294" s="177" t="s">
        <v>64</v>
      </c>
      <c r="AV294" s="159" t="s">
        <v>65</v>
      </c>
      <c r="AW294" s="160" t="s">
        <v>65</v>
      </c>
      <c r="AX294" s="177" t="s">
        <v>65</v>
      </c>
      <c r="AY294" s="177" t="s">
        <v>64</v>
      </c>
      <c r="AZ294" s="177" t="s">
        <v>64</v>
      </c>
      <c r="BA294" s="159" t="s">
        <v>65</v>
      </c>
      <c r="BB294" s="177" t="s">
        <v>64</v>
      </c>
      <c r="BC294" s="177" t="s">
        <v>64</v>
      </c>
      <c r="BD294" s="177" t="s">
        <v>64</v>
      </c>
      <c r="BE294" s="177" t="s">
        <v>65</v>
      </c>
      <c r="BF294" s="177" t="s">
        <v>64</v>
      </c>
    </row>
    <row r="295" spans="1:58" ht="15.6" thickTop="1" thickBot="1" x14ac:dyDescent="0.35">
      <c r="A295" s="373"/>
      <c r="B295" s="115" t="s">
        <v>667</v>
      </c>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7"/>
      <c r="AR295" s="167"/>
      <c r="AS295" s="167"/>
      <c r="AT295" s="167"/>
      <c r="AU295" s="167"/>
      <c r="AV295" s="167"/>
      <c r="AW295" s="167"/>
      <c r="AX295" s="167"/>
      <c r="AY295" s="167"/>
      <c r="AZ295" s="167"/>
      <c r="BA295" s="167"/>
      <c r="BB295" s="167"/>
      <c r="BC295" s="167"/>
      <c r="BD295" s="167"/>
      <c r="BE295" s="167"/>
      <c r="BF295" s="167"/>
    </row>
    <row r="296" spans="1:58" ht="15" thickTop="1" x14ac:dyDescent="0.3">
      <c r="A296" s="373" t="s">
        <v>9</v>
      </c>
      <c r="B296" s="64" t="s">
        <v>807</v>
      </c>
      <c r="D296" s="177" t="s">
        <v>64</v>
      </c>
      <c r="E296" s="177" t="s">
        <v>64</v>
      </c>
      <c r="F296" s="177" t="s">
        <v>64</v>
      </c>
      <c r="G296" s="177" t="s">
        <v>64</v>
      </c>
      <c r="H296" s="159" t="s">
        <v>64</v>
      </c>
      <c r="I296" s="160" t="s">
        <v>65</v>
      </c>
      <c r="J296" s="177" t="s">
        <v>64</v>
      </c>
      <c r="K296" s="159" t="s">
        <v>64</v>
      </c>
      <c r="L296" s="160" t="s">
        <v>65</v>
      </c>
      <c r="M296" s="177" t="s">
        <v>64</v>
      </c>
      <c r="N296" s="159" t="s">
        <v>64</v>
      </c>
      <c r="O296" s="161" t="s">
        <v>64</v>
      </c>
      <c r="P296" s="161" t="s">
        <v>64</v>
      </c>
      <c r="Q296" s="159" t="s">
        <v>64</v>
      </c>
      <c r="R296" s="160" t="s">
        <v>65</v>
      </c>
      <c r="S296" s="159" t="s">
        <v>64</v>
      </c>
      <c r="T296" s="160" t="s">
        <v>65</v>
      </c>
      <c r="U296" s="177" t="s">
        <v>64</v>
      </c>
      <c r="V296" s="177" t="s">
        <v>64</v>
      </c>
      <c r="W296" s="177" t="s">
        <v>64</v>
      </c>
      <c r="X296" s="177" t="s">
        <v>64</v>
      </c>
      <c r="Y296" s="177" t="s">
        <v>65</v>
      </c>
      <c r="Z296" s="177" t="s">
        <v>65</v>
      </c>
      <c r="AA296" s="177" t="s">
        <v>65</v>
      </c>
      <c r="AB296" s="177" t="s">
        <v>64</v>
      </c>
      <c r="AC296" s="177" t="s">
        <v>64</v>
      </c>
      <c r="AD296" s="177" t="s">
        <v>64</v>
      </c>
      <c r="AE296" s="177" t="s">
        <v>64</v>
      </c>
      <c r="AF296" s="177" t="s">
        <v>64</v>
      </c>
      <c r="AG296" s="177" t="s">
        <v>65</v>
      </c>
      <c r="AH296" s="177" t="s">
        <v>65</v>
      </c>
      <c r="AI296" s="177" t="s">
        <v>64</v>
      </c>
      <c r="AJ296" s="177" t="s">
        <v>64</v>
      </c>
      <c r="AK296" s="177" t="s">
        <v>64</v>
      </c>
      <c r="AL296" s="177" t="s">
        <v>64</v>
      </c>
      <c r="AM296" s="177" t="s">
        <v>65</v>
      </c>
      <c r="AN296" s="177" t="s">
        <v>65</v>
      </c>
      <c r="AO296" s="177" t="s">
        <v>64</v>
      </c>
      <c r="AP296" s="177" t="s">
        <v>64</v>
      </c>
      <c r="AQ296" s="177" t="s">
        <v>64</v>
      </c>
      <c r="AR296" s="177" t="s">
        <v>65</v>
      </c>
      <c r="AS296" s="177" t="s">
        <v>64</v>
      </c>
      <c r="AT296" s="177" t="s">
        <v>64</v>
      </c>
      <c r="AU296" s="177" t="s">
        <v>64</v>
      </c>
      <c r="AV296" s="159" t="s">
        <v>65</v>
      </c>
      <c r="AW296" s="160" t="s">
        <v>65</v>
      </c>
      <c r="AX296" s="177" t="s">
        <v>65</v>
      </c>
      <c r="AY296" s="177" t="s">
        <v>64</v>
      </c>
      <c r="AZ296" s="177" t="s">
        <v>64</v>
      </c>
      <c r="BA296" s="159" t="s">
        <v>65</v>
      </c>
      <c r="BB296" s="177" t="s">
        <v>64</v>
      </c>
      <c r="BC296" s="177" t="s">
        <v>64</v>
      </c>
      <c r="BD296" s="177" t="s">
        <v>64</v>
      </c>
      <c r="BE296" s="177" t="s">
        <v>65</v>
      </c>
      <c r="BF296" s="177" t="s">
        <v>65</v>
      </c>
    </row>
    <row r="297" spans="1:58" ht="14.4" x14ac:dyDescent="0.3">
      <c r="A297" s="373"/>
      <c r="B297" s="65" t="s">
        <v>808</v>
      </c>
      <c r="D297" s="177" t="s">
        <v>65</v>
      </c>
      <c r="E297" s="177" t="s">
        <v>65</v>
      </c>
      <c r="F297" s="177" t="s">
        <v>64</v>
      </c>
      <c r="G297" s="177" t="s">
        <v>64</v>
      </c>
      <c r="H297" s="159" t="s">
        <v>64</v>
      </c>
      <c r="I297" s="160" t="s">
        <v>65</v>
      </c>
      <c r="J297" s="177" t="s">
        <v>64</v>
      </c>
      <c r="K297" s="159" t="s">
        <v>64</v>
      </c>
      <c r="L297" s="160" t="s">
        <v>65</v>
      </c>
      <c r="M297" s="177" t="s">
        <v>64</v>
      </c>
      <c r="N297" s="159" t="s">
        <v>64</v>
      </c>
      <c r="O297" s="161" t="s">
        <v>64</v>
      </c>
      <c r="P297" s="161" t="s">
        <v>64</v>
      </c>
      <c r="Q297" s="159" t="s">
        <v>64</v>
      </c>
      <c r="R297" s="160" t="s">
        <v>65</v>
      </c>
      <c r="S297" s="159" t="s">
        <v>64</v>
      </c>
      <c r="T297" s="160" t="s">
        <v>65</v>
      </c>
      <c r="U297" s="177" t="s">
        <v>64</v>
      </c>
      <c r="V297" s="177" t="s">
        <v>64</v>
      </c>
      <c r="W297" s="177" t="s">
        <v>64</v>
      </c>
      <c r="X297" s="177" t="s">
        <v>64</v>
      </c>
      <c r="Y297" s="177" t="s">
        <v>65</v>
      </c>
      <c r="Z297" s="177" t="s">
        <v>65</v>
      </c>
      <c r="AA297" s="177" t="s">
        <v>65</v>
      </c>
      <c r="AB297" s="177" t="s">
        <v>64</v>
      </c>
      <c r="AC297" s="177" t="s">
        <v>64</v>
      </c>
      <c r="AD297" s="177" t="s">
        <v>64</v>
      </c>
      <c r="AE297" s="177" t="s">
        <v>65</v>
      </c>
      <c r="AF297" s="177" t="s">
        <v>65</v>
      </c>
      <c r="AG297" s="177" t="s">
        <v>65</v>
      </c>
      <c r="AH297" s="177" t="s">
        <v>65</v>
      </c>
      <c r="AI297" s="177" t="s">
        <v>65</v>
      </c>
      <c r="AJ297" s="177" t="s">
        <v>65</v>
      </c>
      <c r="AK297" s="177" t="s">
        <v>65</v>
      </c>
      <c r="AL297" s="177" t="s">
        <v>64</v>
      </c>
      <c r="AM297" s="177" t="s">
        <v>65</v>
      </c>
      <c r="AN297" s="177" t="s">
        <v>65</v>
      </c>
      <c r="AO297" s="177" t="s">
        <v>64</v>
      </c>
      <c r="AP297" s="177" t="s">
        <v>64</v>
      </c>
      <c r="AQ297" s="177" t="s">
        <v>64</v>
      </c>
      <c r="AR297" s="177" t="s">
        <v>65</v>
      </c>
      <c r="AS297" s="177" t="s">
        <v>64</v>
      </c>
      <c r="AT297" s="177" t="s">
        <v>65</v>
      </c>
      <c r="AU297" s="177" t="s">
        <v>65</v>
      </c>
      <c r="AV297" s="159" t="s">
        <v>65</v>
      </c>
      <c r="AW297" s="160" t="s">
        <v>65</v>
      </c>
      <c r="AX297" s="177" t="s">
        <v>65</v>
      </c>
      <c r="AY297" s="177" t="s">
        <v>65</v>
      </c>
      <c r="AZ297" s="177" t="s">
        <v>65</v>
      </c>
      <c r="BA297" s="159" t="s">
        <v>65</v>
      </c>
      <c r="BB297" s="177" t="s">
        <v>65</v>
      </c>
      <c r="BC297" s="177" t="s">
        <v>64</v>
      </c>
      <c r="BD297" s="177" t="s">
        <v>65</v>
      </c>
      <c r="BE297" s="177" t="s">
        <v>65</v>
      </c>
      <c r="BF297" s="177" t="s">
        <v>65</v>
      </c>
    </row>
    <row r="298" spans="1:58" ht="14.4" x14ac:dyDescent="0.3">
      <c r="A298" s="373"/>
      <c r="B298" s="65" t="s">
        <v>809</v>
      </c>
      <c r="D298" s="177" t="s">
        <v>64</v>
      </c>
      <c r="E298" s="177" t="s">
        <v>65</v>
      </c>
      <c r="F298" s="177" t="s">
        <v>64</v>
      </c>
      <c r="G298" s="177" t="s">
        <v>64</v>
      </c>
      <c r="H298" s="159" t="s">
        <v>64</v>
      </c>
      <c r="I298" s="160" t="s">
        <v>65</v>
      </c>
      <c r="J298" s="177" t="s">
        <v>64</v>
      </c>
      <c r="K298" s="159" t="s">
        <v>64</v>
      </c>
      <c r="L298" s="160" t="s">
        <v>65</v>
      </c>
      <c r="M298" s="177" t="s">
        <v>64</v>
      </c>
      <c r="N298" s="159" t="s">
        <v>64</v>
      </c>
      <c r="O298" s="161" t="s">
        <v>64</v>
      </c>
      <c r="P298" s="161" t="s">
        <v>64</v>
      </c>
      <c r="Q298" s="159" t="s">
        <v>65</v>
      </c>
      <c r="R298" s="160" t="s">
        <v>65</v>
      </c>
      <c r="S298" s="159" t="s">
        <v>64</v>
      </c>
      <c r="T298" s="160" t="s">
        <v>65</v>
      </c>
      <c r="U298" s="177" t="s">
        <v>64</v>
      </c>
      <c r="V298" s="177" t="s">
        <v>64</v>
      </c>
      <c r="W298" s="177" t="s">
        <v>64</v>
      </c>
      <c r="X298" s="177" t="s">
        <v>64</v>
      </c>
      <c r="Y298" s="177" t="s">
        <v>65</v>
      </c>
      <c r="Z298" s="177" t="s">
        <v>65</v>
      </c>
      <c r="AA298" s="177" t="s">
        <v>65</v>
      </c>
      <c r="AB298" s="177" t="s">
        <v>64</v>
      </c>
      <c r="AC298" s="177" t="s">
        <v>65</v>
      </c>
      <c r="AD298" s="177" t="s">
        <v>64</v>
      </c>
      <c r="AE298" s="177" t="s">
        <v>64</v>
      </c>
      <c r="AF298" s="177" t="s">
        <v>64</v>
      </c>
      <c r="AG298" s="177" t="s">
        <v>65</v>
      </c>
      <c r="AH298" s="177" t="s">
        <v>65</v>
      </c>
      <c r="AI298" s="177" t="s">
        <v>64</v>
      </c>
      <c r="AJ298" s="177" t="s">
        <v>64</v>
      </c>
      <c r="AK298" s="177" t="s">
        <v>64</v>
      </c>
      <c r="AL298" s="177" t="s">
        <v>64</v>
      </c>
      <c r="AM298" s="177" t="s">
        <v>65</v>
      </c>
      <c r="AN298" s="177" t="s">
        <v>65</v>
      </c>
      <c r="AO298" s="177" t="s">
        <v>64</v>
      </c>
      <c r="AP298" s="177" t="s">
        <v>65</v>
      </c>
      <c r="AQ298" s="177" t="s">
        <v>64</v>
      </c>
      <c r="AR298" s="177" t="s">
        <v>65</v>
      </c>
      <c r="AS298" s="177" t="s">
        <v>64</v>
      </c>
      <c r="AT298" s="177" t="s">
        <v>64</v>
      </c>
      <c r="AU298" s="177" t="s">
        <v>64</v>
      </c>
      <c r="AV298" s="159" t="s">
        <v>65</v>
      </c>
      <c r="AW298" s="160" t="s">
        <v>65</v>
      </c>
      <c r="AX298" s="177" t="s">
        <v>65</v>
      </c>
      <c r="AY298" s="177" t="s">
        <v>64</v>
      </c>
      <c r="AZ298" s="177" t="s">
        <v>64</v>
      </c>
      <c r="BA298" s="159" t="s">
        <v>65</v>
      </c>
      <c r="BB298" s="177" t="s">
        <v>64</v>
      </c>
      <c r="BC298" s="177" t="s">
        <v>65</v>
      </c>
      <c r="BD298" s="177" t="s">
        <v>64</v>
      </c>
      <c r="BE298" s="177" t="s">
        <v>65</v>
      </c>
      <c r="BF298" s="177" t="s">
        <v>65</v>
      </c>
    </row>
    <row r="299" spans="1:58" ht="14.4" x14ac:dyDescent="0.3">
      <c r="A299" s="373"/>
      <c r="B299" s="65" t="s">
        <v>810</v>
      </c>
      <c r="D299" s="177" t="s">
        <v>65</v>
      </c>
      <c r="E299" s="177" t="s">
        <v>65</v>
      </c>
      <c r="F299" s="177" t="s">
        <v>64</v>
      </c>
      <c r="G299" s="177" t="s">
        <v>65</v>
      </c>
      <c r="H299" s="159" t="s">
        <v>64</v>
      </c>
      <c r="I299" s="160" t="s">
        <v>65</v>
      </c>
      <c r="J299" s="177" t="s">
        <v>64</v>
      </c>
      <c r="K299" s="159" t="s">
        <v>65</v>
      </c>
      <c r="L299" s="160" t="s">
        <v>65</v>
      </c>
      <c r="M299" s="177" t="s">
        <v>64</v>
      </c>
      <c r="N299" s="159" t="s">
        <v>64</v>
      </c>
      <c r="O299" s="161" t="s">
        <v>64</v>
      </c>
      <c r="P299" s="161" t="s">
        <v>64</v>
      </c>
      <c r="Q299" s="159" t="s">
        <v>64</v>
      </c>
      <c r="R299" s="160" t="s">
        <v>65</v>
      </c>
      <c r="S299" s="159" t="s">
        <v>65</v>
      </c>
      <c r="T299" s="160" t="s">
        <v>65</v>
      </c>
      <c r="U299" s="177" t="s">
        <v>64</v>
      </c>
      <c r="V299" s="177" t="s">
        <v>64</v>
      </c>
      <c r="W299" s="177" t="s">
        <v>64</v>
      </c>
      <c r="X299" s="177" t="s">
        <v>64</v>
      </c>
      <c r="Y299" s="177" t="s">
        <v>65</v>
      </c>
      <c r="Z299" s="177" t="s">
        <v>65</v>
      </c>
      <c r="AA299" s="177" t="s">
        <v>65</v>
      </c>
      <c r="AB299" s="177" t="s">
        <v>64</v>
      </c>
      <c r="AC299" s="177" t="s">
        <v>65</v>
      </c>
      <c r="AD299" s="177" t="s">
        <v>65</v>
      </c>
      <c r="AE299" s="177" t="s">
        <v>65</v>
      </c>
      <c r="AF299" s="177" t="s">
        <v>65</v>
      </c>
      <c r="AG299" s="177" t="s">
        <v>65</v>
      </c>
      <c r="AH299" s="177" t="s">
        <v>65</v>
      </c>
      <c r="AI299" s="177" t="s">
        <v>65</v>
      </c>
      <c r="AJ299" s="177" t="s">
        <v>65</v>
      </c>
      <c r="AK299" s="177" t="s">
        <v>65</v>
      </c>
      <c r="AL299" s="177" t="s">
        <v>65</v>
      </c>
      <c r="AM299" s="177" t="s">
        <v>65</v>
      </c>
      <c r="AN299" s="177" t="s">
        <v>65</v>
      </c>
      <c r="AO299" s="177" t="s">
        <v>64</v>
      </c>
      <c r="AP299" s="177" t="s">
        <v>65</v>
      </c>
      <c r="AQ299" s="177" t="s">
        <v>65</v>
      </c>
      <c r="AR299" s="177" t="s">
        <v>65</v>
      </c>
      <c r="AS299" s="177" t="s">
        <v>65</v>
      </c>
      <c r="AT299" s="177" t="s">
        <v>65</v>
      </c>
      <c r="AU299" s="177" t="s">
        <v>65</v>
      </c>
      <c r="AV299" s="159" t="s">
        <v>65</v>
      </c>
      <c r="AW299" s="160" t="s">
        <v>65</v>
      </c>
      <c r="AX299" s="177" t="s">
        <v>65</v>
      </c>
      <c r="AY299" s="177" t="s">
        <v>65</v>
      </c>
      <c r="AZ299" s="177" t="s">
        <v>65</v>
      </c>
      <c r="BA299" s="159" t="s">
        <v>65</v>
      </c>
      <c r="BB299" s="177" t="s">
        <v>64</v>
      </c>
      <c r="BC299" s="177" t="s">
        <v>65</v>
      </c>
      <c r="BD299" s="177" t="s">
        <v>64</v>
      </c>
      <c r="BE299" s="177" t="s">
        <v>65</v>
      </c>
      <c r="BF299" s="177" t="s">
        <v>65</v>
      </c>
    </row>
    <row r="300" spans="1:58" ht="14.4" x14ac:dyDescent="0.3">
      <c r="A300" s="373"/>
      <c r="B300" s="65" t="s">
        <v>811</v>
      </c>
      <c r="D300" s="177" t="s">
        <v>64</v>
      </c>
      <c r="E300" s="177" t="s">
        <v>64</v>
      </c>
      <c r="F300" s="177" t="s">
        <v>64</v>
      </c>
      <c r="G300" s="177" t="s">
        <v>64</v>
      </c>
      <c r="H300" s="159" t="s">
        <v>64</v>
      </c>
      <c r="I300" s="160" t="s">
        <v>65</v>
      </c>
      <c r="J300" s="177" t="s">
        <v>64</v>
      </c>
      <c r="K300" s="159" t="s">
        <v>64</v>
      </c>
      <c r="L300" s="160" t="s">
        <v>65</v>
      </c>
      <c r="M300" s="177" t="s">
        <v>64</v>
      </c>
      <c r="N300" s="159" t="s">
        <v>64</v>
      </c>
      <c r="O300" s="161" t="s">
        <v>64</v>
      </c>
      <c r="P300" s="161" t="s">
        <v>64</v>
      </c>
      <c r="Q300" s="159" t="s">
        <v>64</v>
      </c>
      <c r="R300" s="160" t="s">
        <v>65</v>
      </c>
      <c r="S300" s="159" t="s">
        <v>64</v>
      </c>
      <c r="T300" s="160" t="s">
        <v>65</v>
      </c>
      <c r="U300" s="177" t="s">
        <v>64</v>
      </c>
      <c r="V300" s="177" t="s">
        <v>64</v>
      </c>
      <c r="W300" s="177" t="s">
        <v>64</v>
      </c>
      <c r="X300" s="177" t="s">
        <v>64</v>
      </c>
      <c r="Y300" s="177" t="s">
        <v>65</v>
      </c>
      <c r="Z300" s="177" t="s">
        <v>65</v>
      </c>
      <c r="AA300" s="177" t="s">
        <v>65</v>
      </c>
      <c r="AB300" s="177" t="s">
        <v>64</v>
      </c>
      <c r="AC300" s="177" t="s">
        <v>64</v>
      </c>
      <c r="AD300" s="177" t="s">
        <v>64</v>
      </c>
      <c r="AE300" s="177" t="s">
        <v>64</v>
      </c>
      <c r="AF300" s="177" t="s">
        <v>64</v>
      </c>
      <c r="AG300" s="177" t="s">
        <v>65</v>
      </c>
      <c r="AH300" s="177" t="s">
        <v>65</v>
      </c>
      <c r="AI300" s="177" t="s">
        <v>64</v>
      </c>
      <c r="AJ300" s="177" t="s">
        <v>64</v>
      </c>
      <c r="AK300" s="177" t="s">
        <v>64</v>
      </c>
      <c r="AL300" s="177" t="s">
        <v>64</v>
      </c>
      <c r="AM300" s="177" t="s">
        <v>65</v>
      </c>
      <c r="AN300" s="177" t="s">
        <v>65</v>
      </c>
      <c r="AO300" s="177" t="s">
        <v>64</v>
      </c>
      <c r="AP300" s="177" t="s">
        <v>64</v>
      </c>
      <c r="AQ300" s="177" t="s">
        <v>64</v>
      </c>
      <c r="AR300" s="177" t="s">
        <v>65</v>
      </c>
      <c r="AS300" s="177" t="s">
        <v>64</v>
      </c>
      <c r="AT300" s="177" t="s">
        <v>64</v>
      </c>
      <c r="AU300" s="177" t="s">
        <v>64</v>
      </c>
      <c r="AV300" s="159" t="s">
        <v>65</v>
      </c>
      <c r="AW300" s="160" t="s">
        <v>65</v>
      </c>
      <c r="AX300" s="177" t="s">
        <v>65</v>
      </c>
      <c r="AY300" s="177" t="s">
        <v>64</v>
      </c>
      <c r="AZ300" s="177" t="s">
        <v>64</v>
      </c>
      <c r="BA300" s="159" t="s">
        <v>65</v>
      </c>
      <c r="BB300" s="177" t="s">
        <v>64</v>
      </c>
      <c r="BC300" s="177" t="s">
        <v>64</v>
      </c>
      <c r="BD300" s="177" t="s">
        <v>64</v>
      </c>
      <c r="BE300" s="177" t="s">
        <v>65</v>
      </c>
      <c r="BF300" s="177" t="s">
        <v>65</v>
      </c>
    </row>
    <row r="301" spans="1:58" ht="15" thickBot="1" x14ac:dyDescent="0.35">
      <c r="A301" s="373"/>
      <c r="B301" s="66" t="s">
        <v>812</v>
      </c>
      <c r="D301" s="177" t="s">
        <v>64</v>
      </c>
      <c r="E301" s="177" t="s">
        <v>64</v>
      </c>
      <c r="F301" s="177" t="s">
        <v>64</v>
      </c>
      <c r="G301" s="177" t="s">
        <v>64</v>
      </c>
      <c r="H301" s="159" t="s">
        <v>64</v>
      </c>
      <c r="I301" s="160" t="s">
        <v>65</v>
      </c>
      <c r="J301" s="177" t="s">
        <v>64</v>
      </c>
      <c r="K301" s="159" t="s">
        <v>64</v>
      </c>
      <c r="L301" s="160" t="s">
        <v>65</v>
      </c>
      <c r="M301" s="177" t="s">
        <v>64</v>
      </c>
      <c r="N301" s="159" t="s">
        <v>64</v>
      </c>
      <c r="O301" s="161" t="s">
        <v>64</v>
      </c>
      <c r="P301" s="161" t="s">
        <v>64</v>
      </c>
      <c r="Q301" s="159" t="s">
        <v>64</v>
      </c>
      <c r="R301" s="160" t="s">
        <v>65</v>
      </c>
      <c r="S301" s="159" t="s">
        <v>64</v>
      </c>
      <c r="T301" s="160" t="s">
        <v>65</v>
      </c>
      <c r="U301" s="177" t="s">
        <v>64</v>
      </c>
      <c r="V301" s="177" t="s">
        <v>64</v>
      </c>
      <c r="W301" s="177" t="s">
        <v>64</v>
      </c>
      <c r="X301" s="177" t="s">
        <v>64</v>
      </c>
      <c r="Y301" s="177" t="s">
        <v>64</v>
      </c>
      <c r="Z301" s="177" t="s">
        <v>65</v>
      </c>
      <c r="AA301" s="177" t="s">
        <v>65</v>
      </c>
      <c r="AB301" s="177" t="s">
        <v>64</v>
      </c>
      <c r="AC301" s="177" t="s">
        <v>64</v>
      </c>
      <c r="AD301" s="177" t="s">
        <v>64</v>
      </c>
      <c r="AE301" s="177" t="s">
        <v>64</v>
      </c>
      <c r="AF301" s="177" t="s">
        <v>64</v>
      </c>
      <c r="AG301" s="177" t="s">
        <v>64</v>
      </c>
      <c r="AH301" s="177" t="s">
        <v>64</v>
      </c>
      <c r="AI301" s="177" t="s">
        <v>64</v>
      </c>
      <c r="AJ301" s="177" t="s">
        <v>64</v>
      </c>
      <c r="AK301" s="177" t="s">
        <v>64</v>
      </c>
      <c r="AL301" s="177" t="s">
        <v>64</v>
      </c>
      <c r="AM301" s="177" t="s">
        <v>65</v>
      </c>
      <c r="AN301" s="177" t="s">
        <v>64</v>
      </c>
      <c r="AO301" s="177" t="s">
        <v>64</v>
      </c>
      <c r="AP301" s="177" t="s">
        <v>64</v>
      </c>
      <c r="AQ301" s="177" t="s">
        <v>64</v>
      </c>
      <c r="AR301" s="177" t="s">
        <v>64</v>
      </c>
      <c r="AS301" s="177" t="s">
        <v>64</v>
      </c>
      <c r="AT301" s="177" t="s">
        <v>64</v>
      </c>
      <c r="AU301" s="177" t="s">
        <v>64</v>
      </c>
      <c r="AV301" s="159" t="s">
        <v>65</v>
      </c>
      <c r="AW301" s="160" t="s">
        <v>65</v>
      </c>
      <c r="AX301" s="177" t="s">
        <v>65</v>
      </c>
      <c r="AY301" s="177" t="s">
        <v>64</v>
      </c>
      <c r="AZ301" s="177" t="s">
        <v>64</v>
      </c>
      <c r="BA301" s="159" t="s">
        <v>65</v>
      </c>
      <c r="BB301" s="177" t="s">
        <v>64</v>
      </c>
      <c r="BC301" s="177" t="s">
        <v>64</v>
      </c>
      <c r="BD301" s="177" t="s">
        <v>64</v>
      </c>
      <c r="BE301" s="177" t="s">
        <v>65</v>
      </c>
      <c r="BF301" s="177" t="s">
        <v>64</v>
      </c>
    </row>
    <row r="302" spans="1:58" ht="15" thickTop="1" x14ac:dyDescent="0.3">
      <c r="A302" s="373"/>
      <c r="B302" s="64" t="s">
        <v>813</v>
      </c>
      <c r="D302" s="177" t="s">
        <v>65</v>
      </c>
      <c r="E302" s="177" t="s">
        <v>65</v>
      </c>
      <c r="F302" s="177" t="s">
        <v>64</v>
      </c>
      <c r="G302" s="177" t="s">
        <v>65</v>
      </c>
      <c r="H302" s="159" t="s">
        <v>64</v>
      </c>
      <c r="I302" s="160" t="s">
        <v>65</v>
      </c>
      <c r="J302" s="177" t="s">
        <v>64</v>
      </c>
      <c r="K302" s="159" t="s">
        <v>65</v>
      </c>
      <c r="L302" s="160" t="s">
        <v>65</v>
      </c>
      <c r="M302" s="177" t="s">
        <v>65</v>
      </c>
      <c r="N302" s="159" t="s">
        <v>65</v>
      </c>
      <c r="O302" s="161" t="s">
        <v>65</v>
      </c>
      <c r="P302" s="161" t="s">
        <v>65</v>
      </c>
      <c r="Q302" s="159" t="s">
        <v>65</v>
      </c>
      <c r="R302" s="160" t="s">
        <v>65</v>
      </c>
      <c r="S302" s="159" t="s">
        <v>65</v>
      </c>
      <c r="T302" s="160" t="s">
        <v>65</v>
      </c>
      <c r="U302" s="177" t="s">
        <v>65</v>
      </c>
      <c r="V302" s="177" t="s">
        <v>64</v>
      </c>
      <c r="W302" s="177" t="s">
        <v>64</v>
      </c>
      <c r="X302" s="177" t="s">
        <v>65</v>
      </c>
      <c r="Y302" s="177" t="s">
        <v>65</v>
      </c>
      <c r="Z302" s="177" t="s">
        <v>65</v>
      </c>
      <c r="AA302" s="177" t="s">
        <v>65</v>
      </c>
      <c r="AB302" s="177" t="s">
        <v>64</v>
      </c>
      <c r="AC302" s="177" t="s">
        <v>65</v>
      </c>
      <c r="AD302" s="177" t="s">
        <v>64</v>
      </c>
      <c r="AE302" s="177" t="s">
        <v>65</v>
      </c>
      <c r="AF302" s="177" t="s">
        <v>65</v>
      </c>
      <c r="AG302" s="177" t="s">
        <v>65</v>
      </c>
      <c r="AH302" s="177" t="s">
        <v>65</v>
      </c>
      <c r="AI302" s="177" t="s">
        <v>65</v>
      </c>
      <c r="AJ302" s="177" t="s">
        <v>65</v>
      </c>
      <c r="AK302" s="177" t="s">
        <v>65</v>
      </c>
      <c r="AL302" s="177" t="s">
        <v>65</v>
      </c>
      <c r="AM302" s="177" t="s">
        <v>65</v>
      </c>
      <c r="AN302" s="177" t="s">
        <v>65</v>
      </c>
      <c r="AO302" s="177" t="s">
        <v>65</v>
      </c>
      <c r="AP302" s="177" t="s">
        <v>65</v>
      </c>
      <c r="AQ302" s="177" t="s">
        <v>65</v>
      </c>
      <c r="AR302" s="177" t="s">
        <v>65</v>
      </c>
      <c r="AS302" s="177" t="s">
        <v>65</v>
      </c>
      <c r="AT302" s="177" t="s">
        <v>64</v>
      </c>
      <c r="AU302" s="177" t="s">
        <v>65</v>
      </c>
      <c r="AV302" s="159" t="s">
        <v>65</v>
      </c>
      <c r="AW302" s="160" t="s">
        <v>65</v>
      </c>
      <c r="AX302" s="177" t="s">
        <v>65</v>
      </c>
      <c r="AY302" s="177" t="s">
        <v>65</v>
      </c>
      <c r="AZ302" s="177" t="s">
        <v>65</v>
      </c>
      <c r="BA302" s="159" t="s">
        <v>65</v>
      </c>
      <c r="BB302" s="177" t="s">
        <v>64</v>
      </c>
      <c r="BC302" s="177" t="s">
        <v>64</v>
      </c>
      <c r="BD302" s="177" t="s">
        <v>64</v>
      </c>
      <c r="BE302" s="177" t="s">
        <v>65</v>
      </c>
      <c r="BF302" s="177" t="s">
        <v>65</v>
      </c>
    </row>
    <row r="303" spans="1:58" ht="14.4" x14ac:dyDescent="0.3">
      <c r="A303" s="373"/>
      <c r="B303" s="65" t="s">
        <v>814</v>
      </c>
      <c r="D303" s="177" t="s">
        <v>65</v>
      </c>
      <c r="E303" s="177" t="s">
        <v>65</v>
      </c>
      <c r="F303" s="177" t="s">
        <v>64</v>
      </c>
      <c r="G303" s="177" t="s">
        <v>64</v>
      </c>
      <c r="H303" s="159" t="s">
        <v>64</v>
      </c>
      <c r="I303" s="160" t="s">
        <v>65</v>
      </c>
      <c r="J303" s="177" t="s">
        <v>64</v>
      </c>
      <c r="K303" s="159" t="s">
        <v>65</v>
      </c>
      <c r="L303" s="160" t="s">
        <v>65</v>
      </c>
      <c r="M303" s="177" t="s">
        <v>64</v>
      </c>
      <c r="N303" s="159" t="s">
        <v>64</v>
      </c>
      <c r="O303" s="161" t="s">
        <v>64</v>
      </c>
      <c r="P303" s="161" t="s">
        <v>64</v>
      </c>
      <c r="Q303" s="159" t="s">
        <v>64</v>
      </c>
      <c r="R303" s="160" t="s">
        <v>65</v>
      </c>
      <c r="S303" s="159" t="s">
        <v>64</v>
      </c>
      <c r="T303" s="160" t="s">
        <v>65</v>
      </c>
      <c r="U303" s="177" t="s">
        <v>65</v>
      </c>
      <c r="V303" s="177" t="s">
        <v>65</v>
      </c>
      <c r="W303" s="177" t="s">
        <v>64</v>
      </c>
      <c r="X303" s="177" t="s">
        <v>64</v>
      </c>
      <c r="Y303" s="177" t="s">
        <v>65</v>
      </c>
      <c r="Z303" s="177" t="s">
        <v>65</v>
      </c>
      <c r="AA303" s="177" t="s">
        <v>65</v>
      </c>
      <c r="AB303" s="177" t="s">
        <v>64</v>
      </c>
      <c r="AC303" s="177" t="s">
        <v>65</v>
      </c>
      <c r="AD303" s="177" t="s">
        <v>64</v>
      </c>
      <c r="AE303" s="177" t="s">
        <v>65</v>
      </c>
      <c r="AF303" s="177" t="s">
        <v>65</v>
      </c>
      <c r="AG303" s="177" t="s">
        <v>65</v>
      </c>
      <c r="AH303" s="177" t="s">
        <v>65</v>
      </c>
      <c r="AI303" s="177" t="s">
        <v>65</v>
      </c>
      <c r="AJ303" s="177" t="s">
        <v>65</v>
      </c>
      <c r="AK303" s="177" t="s">
        <v>65</v>
      </c>
      <c r="AL303" s="177" t="s">
        <v>64</v>
      </c>
      <c r="AM303" s="177" t="s">
        <v>65</v>
      </c>
      <c r="AN303" s="177" t="s">
        <v>65</v>
      </c>
      <c r="AO303" s="177" t="s">
        <v>64</v>
      </c>
      <c r="AP303" s="177" t="s">
        <v>64</v>
      </c>
      <c r="AQ303" s="177" t="s">
        <v>65</v>
      </c>
      <c r="AR303" s="177" t="s">
        <v>65</v>
      </c>
      <c r="AS303" s="177" t="s">
        <v>64</v>
      </c>
      <c r="AT303" s="177" t="s">
        <v>65</v>
      </c>
      <c r="AU303" s="177" t="s">
        <v>65</v>
      </c>
      <c r="AV303" s="159" t="s">
        <v>65</v>
      </c>
      <c r="AW303" s="160" t="s">
        <v>65</v>
      </c>
      <c r="AX303" s="177" t="s">
        <v>65</v>
      </c>
      <c r="AY303" s="177" t="s">
        <v>65</v>
      </c>
      <c r="AZ303" s="177" t="s">
        <v>65</v>
      </c>
      <c r="BA303" s="159" t="s">
        <v>65</v>
      </c>
      <c r="BB303" s="177" t="s">
        <v>65</v>
      </c>
      <c r="BC303" s="177" t="s">
        <v>64</v>
      </c>
      <c r="BD303" s="177" t="s">
        <v>65</v>
      </c>
      <c r="BE303" s="177" t="s">
        <v>65</v>
      </c>
      <c r="BF303" s="177" t="s">
        <v>65</v>
      </c>
    </row>
    <row r="304" spans="1:58" ht="14.4" x14ac:dyDescent="0.3">
      <c r="A304" s="373"/>
      <c r="B304" s="65" t="s">
        <v>815</v>
      </c>
      <c r="D304" s="177" t="s">
        <v>64</v>
      </c>
      <c r="E304" s="177" t="s">
        <v>64</v>
      </c>
      <c r="F304" s="177" t="s">
        <v>64</v>
      </c>
      <c r="G304" s="177" t="s">
        <v>64</v>
      </c>
      <c r="H304" s="159" t="s">
        <v>64</v>
      </c>
      <c r="I304" s="160" t="s">
        <v>65</v>
      </c>
      <c r="J304" s="177" t="s">
        <v>64</v>
      </c>
      <c r="K304" s="159" t="s">
        <v>64</v>
      </c>
      <c r="L304" s="160" t="s">
        <v>65</v>
      </c>
      <c r="M304" s="177" t="s">
        <v>64</v>
      </c>
      <c r="N304" s="159" t="s">
        <v>64</v>
      </c>
      <c r="O304" s="161" t="s">
        <v>64</v>
      </c>
      <c r="P304" s="161" t="s">
        <v>64</v>
      </c>
      <c r="Q304" s="159" t="s">
        <v>64</v>
      </c>
      <c r="R304" s="160" t="s">
        <v>65</v>
      </c>
      <c r="S304" s="159" t="s">
        <v>64</v>
      </c>
      <c r="T304" s="160" t="s">
        <v>65</v>
      </c>
      <c r="U304" s="177" t="s">
        <v>64</v>
      </c>
      <c r="V304" s="177" t="s">
        <v>64</v>
      </c>
      <c r="W304" s="177" t="s">
        <v>64</v>
      </c>
      <c r="X304" s="177" t="s">
        <v>64</v>
      </c>
      <c r="Y304" s="177" t="s">
        <v>65</v>
      </c>
      <c r="Z304" s="177" t="s">
        <v>65</v>
      </c>
      <c r="AA304" s="177" t="s">
        <v>65</v>
      </c>
      <c r="AB304" s="177" t="s">
        <v>64</v>
      </c>
      <c r="AC304" s="177" t="s">
        <v>64</v>
      </c>
      <c r="AD304" s="177" t="s">
        <v>64</v>
      </c>
      <c r="AE304" s="177" t="s">
        <v>64</v>
      </c>
      <c r="AF304" s="177" t="s">
        <v>64</v>
      </c>
      <c r="AG304" s="177" t="s">
        <v>65</v>
      </c>
      <c r="AH304" s="177" t="s">
        <v>65</v>
      </c>
      <c r="AI304" s="177" t="s">
        <v>64</v>
      </c>
      <c r="AJ304" s="177" t="s">
        <v>64</v>
      </c>
      <c r="AK304" s="177" t="s">
        <v>64</v>
      </c>
      <c r="AL304" s="177" t="s">
        <v>64</v>
      </c>
      <c r="AM304" s="177" t="s">
        <v>65</v>
      </c>
      <c r="AN304" s="177" t="s">
        <v>65</v>
      </c>
      <c r="AO304" s="177" t="s">
        <v>64</v>
      </c>
      <c r="AP304" s="177" t="s">
        <v>65</v>
      </c>
      <c r="AQ304" s="177" t="s">
        <v>64</v>
      </c>
      <c r="AR304" s="177" t="s">
        <v>65</v>
      </c>
      <c r="AS304" s="177" t="s">
        <v>64</v>
      </c>
      <c r="AT304" s="177" t="s">
        <v>64</v>
      </c>
      <c r="AU304" s="177" t="s">
        <v>64</v>
      </c>
      <c r="AV304" s="159" t="s">
        <v>65</v>
      </c>
      <c r="AW304" s="160" t="s">
        <v>65</v>
      </c>
      <c r="AX304" s="177" t="s">
        <v>65</v>
      </c>
      <c r="AY304" s="177" t="s">
        <v>64</v>
      </c>
      <c r="AZ304" s="177" t="s">
        <v>64</v>
      </c>
      <c r="BA304" s="159" t="s">
        <v>65</v>
      </c>
      <c r="BB304" s="177" t="s">
        <v>64</v>
      </c>
      <c r="BC304" s="177" t="s">
        <v>65</v>
      </c>
      <c r="BD304" s="177" t="s">
        <v>64</v>
      </c>
      <c r="BE304" s="177" t="s">
        <v>65</v>
      </c>
      <c r="BF304" s="177" t="s">
        <v>65</v>
      </c>
    </row>
    <row r="305" spans="1:58" ht="14.4" x14ac:dyDescent="0.3">
      <c r="A305" s="373"/>
      <c r="B305" s="65" t="s">
        <v>816</v>
      </c>
      <c r="D305" s="177" t="s">
        <v>65</v>
      </c>
      <c r="E305" s="177" t="s">
        <v>65</v>
      </c>
      <c r="F305" s="177" t="s">
        <v>64</v>
      </c>
      <c r="G305" s="177" t="s">
        <v>65</v>
      </c>
      <c r="H305" s="159" t="s">
        <v>64</v>
      </c>
      <c r="I305" s="160" t="s">
        <v>65</v>
      </c>
      <c r="J305" s="177" t="s">
        <v>64</v>
      </c>
      <c r="K305" s="159" t="s">
        <v>65</v>
      </c>
      <c r="L305" s="160" t="s">
        <v>65</v>
      </c>
      <c r="M305" s="177" t="s">
        <v>64</v>
      </c>
      <c r="N305" s="159" t="s">
        <v>64</v>
      </c>
      <c r="O305" s="161" t="s">
        <v>64</v>
      </c>
      <c r="P305" s="161" t="s">
        <v>64</v>
      </c>
      <c r="Q305" s="159" t="s">
        <v>64</v>
      </c>
      <c r="R305" s="160" t="s">
        <v>65</v>
      </c>
      <c r="S305" s="159" t="s">
        <v>65</v>
      </c>
      <c r="T305" s="160" t="s">
        <v>65</v>
      </c>
      <c r="U305" s="177" t="s">
        <v>65</v>
      </c>
      <c r="V305" s="177" t="s">
        <v>65</v>
      </c>
      <c r="W305" s="177" t="s">
        <v>64</v>
      </c>
      <c r="X305" s="177" t="s">
        <v>65</v>
      </c>
      <c r="Y305" s="177" t="s">
        <v>65</v>
      </c>
      <c r="Z305" s="177" t="s">
        <v>65</v>
      </c>
      <c r="AA305" s="177" t="s">
        <v>65</v>
      </c>
      <c r="AB305" s="177" t="s">
        <v>64</v>
      </c>
      <c r="AC305" s="177" t="s">
        <v>65</v>
      </c>
      <c r="AD305" s="177" t="s">
        <v>65</v>
      </c>
      <c r="AE305" s="177" t="s">
        <v>65</v>
      </c>
      <c r="AF305" s="177" t="s">
        <v>64</v>
      </c>
      <c r="AG305" s="177" t="s">
        <v>65</v>
      </c>
      <c r="AH305" s="177" t="s">
        <v>65</v>
      </c>
      <c r="AI305" s="177" t="s">
        <v>65</v>
      </c>
      <c r="AJ305" s="177" t="s">
        <v>65</v>
      </c>
      <c r="AK305" s="177" t="s">
        <v>65</v>
      </c>
      <c r="AL305" s="177" t="s">
        <v>65</v>
      </c>
      <c r="AM305" s="177" t="s">
        <v>65</v>
      </c>
      <c r="AN305" s="177" t="s">
        <v>65</v>
      </c>
      <c r="AO305" s="177" t="s">
        <v>64</v>
      </c>
      <c r="AP305" s="177" t="s">
        <v>65</v>
      </c>
      <c r="AQ305" s="177" t="s">
        <v>65</v>
      </c>
      <c r="AR305" s="177" t="s">
        <v>65</v>
      </c>
      <c r="AS305" s="177" t="s">
        <v>65</v>
      </c>
      <c r="AT305" s="177" t="s">
        <v>65</v>
      </c>
      <c r="AU305" s="177" t="s">
        <v>65</v>
      </c>
      <c r="AV305" s="159" t="s">
        <v>65</v>
      </c>
      <c r="AW305" s="160" t="s">
        <v>65</v>
      </c>
      <c r="AX305" s="177" t="s">
        <v>65</v>
      </c>
      <c r="AY305" s="177" t="s">
        <v>65</v>
      </c>
      <c r="AZ305" s="177" t="s">
        <v>65</v>
      </c>
      <c r="BA305" s="159" t="s">
        <v>65</v>
      </c>
      <c r="BB305" s="177" t="s">
        <v>65</v>
      </c>
      <c r="BC305" s="177" t="s">
        <v>65</v>
      </c>
      <c r="BD305" s="177" t="s">
        <v>65</v>
      </c>
      <c r="BE305" s="177" t="s">
        <v>65</v>
      </c>
      <c r="BF305" s="177" t="s">
        <v>65</v>
      </c>
    </row>
    <row r="306" spans="1:58" ht="14.4" x14ac:dyDescent="0.3">
      <c r="A306" s="373"/>
      <c r="B306" s="65" t="s">
        <v>817</v>
      </c>
      <c r="D306" s="177" t="s">
        <v>64</v>
      </c>
      <c r="E306" s="177" t="s">
        <v>64</v>
      </c>
      <c r="F306" s="177" t="s">
        <v>64</v>
      </c>
      <c r="G306" s="177" t="s">
        <v>64</v>
      </c>
      <c r="H306" s="159" t="s">
        <v>64</v>
      </c>
      <c r="I306" s="160" t="s">
        <v>65</v>
      </c>
      <c r="J306" s="177" t="s">
        <v>64</v>
      </c>
      <c r="K306" s="159" t="s">
        <v>64</v>
      </c>
      <c r="L306" s="160" t="s">
        <v>65</v>
      </c>
      <c r="M306" s="177" t="s">
        <v>64</v>
      </c>
      <c r="N306" s="159" t="s">
        <v>64</v>
      </c>
      <c r="O306" s="161" t="s">
        <v>64</v>
      </c>
      <c r="P306" s="161" t="s">
        <v>64</v>
      </c>
      <c r="Q306" s="159" t="s">
        <v>64</v>
      </c>
      <c r="R306" s="160" t="s">
        <v>65</v>
      </c>
      <c r="S306" s="159" t="s">
        <v>64</v>
      </c>
      <c r="T306" s="160" t="s">
        <v>65</v>
      </c>
      <c r="U306" s="177" t="s">
        <v>64</v>
      </c>
      <c r="V306" s="177" t="s">
        <v>64</v>
      </c>
      <c r="W306" s="177" t="s">
        <v>64</v>
      </c>
      <c r="X306" s="177" t="s">
        <v>64</v>
      </c>
      <c r="Y306" s="177" t="s">
        <v>65</v>
      </c>
      <c r="Z306" s="177" t="s">
        <v>65</v>
      </c>
      <c r="AA306" s="177" t="s">
        <v>65</v>
      </c>
      <c r="AB306" s="177" t="s">
        <v>64</v>
      </c>
      <c r="AC306" s="177" t="s">
        <v>64</v>
      </c>
      <c r="AD306" s="177" t="s">
        <v>64</v>
      </c>
      <c r="AE306" s="177" t="s">
        <v>64</v>
      </c>
      <c r="AF306" s="177" t="s">
        <v>64</v>
      </c>
      <c r="AG306" s="177" t="s">
        <v>65</v>
      </c>
      <c r="AH306" s="177" t="s">
        <v>65</v>
      </c>
      <c r="AI306" s="177" t="s">
        <v>64</v>
      </c>
      <c r="AJ306" s="177" t="s">
        <v>64</v>
      </c>
      <c r="AK306" s="177" t="s">
        <v>64</v>
      </c>
      <c r="AL306" s="177" t="s">
        <v>64</v>
      </c>
      <c r="AM306" s="177" t="s">
        <v>65</v>
      </c>
      <c r="AN306" s="177" t="s">
        <v>65</v>
      </c>
      <c r="AO306" s="177" t="s">
        <v>64</v>
      </c>
      <c r="AP306" s="177" t="s">
        <v>64</v>
      </c>
      <c r="AQ306" s="177" t="s">
        <v>64</v>
      </c>
      <c r="AR306" s="177" t="s">
        <v>65</v>
      </c>
      <c r="AS306" s="177" t="s">
        <v>64</v>
      </c>
      <c r="AT306" s="177" t="s">
        <v>64</v>
      </c>
      <c r="AU306" s="177" t="s">
        <v>64</v>
      </c>
      <c r="AV306" s="159" t="s">
        <v>65</v>
      </c>
      <c r="AW306" s="160" t="s">
        <v>65</v>
      </c>
      <c r="AX306" s="177" t="s">
        <v>65</v>
      </c>
      <c r="AY306" s="177" t="s">
        <v>64</v>
      </c>
      <c r="AZ306" s="177" t="s">
        <v>64</v>
      </c>
      <c r="BA306" s="159" t="s">
        <v>65</v>
      </c>
      <c r="BB306" s="177" t="s">
        <v>64</v>
      </c>
      <c r="BC306" s="177" t="s">
        <v>64</v>
      </c>
      <c r="BD306" s="177" t="s">
        <v>64</v>
      </c>
      <c r="BE306" s="177" t="s">
        <v>65</v>
      </c>
      <c r="BF306" s="177" t="s">
        <v>65</v>
      </c>
    </row>
    <row r="307" spans="1:58" ht="15" thickBot="1" x14ac:dyDescent="0.35">
      <c r="A307" s="373"/>
      <c r="B307" s="66" t="s">
        <v>818</v>
      </c>
      <c r="D307" s="177" t="s">
        <v>64</v>
      </c>
      <c r="E307" s="177" t="s">
        <v>64</v>
      </c>
      <c r="F307" s="177" t="s">
        <v>64</v>
      </c>
      <c r="G307" s="177" t="s">
        <v>64</v>
      </c>
      <c r="H307" s="159" t="s">
        <v>64</v>
      </c>
      <c r="I307" s="160" t="s">
        <v>65</v>
      </c>
      <c r="J307" s="177" t="s">
        <v>64</v>
      </c>
      <c r="K307" s="159" t="s">
        <v>64</v>
      </c>
      <c r="L307" s="160" t="s">
        <v>65</v>
      </c>
      <c r="M307" s="177" t="s">
        <v>64</v>
      </c>
      <c r="N307" s="159" t="s">
        <v>64</v>
      </c>
      <c r="O307" s="161" t="s">
        <v>64</v>
      </c>
      <c r="P307" s="161" t="s">
        <v>64</v>
      </c>
      <c r="Q307" s="159" t="s">
        <v>64</v>
      </c>
      <c r="R307" s="160" t="s">
        <v>65</v>
      </c>
      <c r="S307" s="159" t="s">
        <v>64</v>
      </c>
      <c r="T307" s="160" t="s">
        <v>65</v>
      </c>
      <c r="U307" s="177" t="s">
        <v>64</v>
      </c>
      <c r="V307" s="177" t="s">
        <v>64</v>
      </c>
      <c r="W307" s="177" t="s">
        <v>64</v>
      </c>
      <c r="X307" s="177" t="s">
        <v>64</v>
      </c>
      <c r="Y307" s="177" t="s">
        <v>64</v>
      </c>
      <c r="Z307" s="177" t="s">
        <v>65</v>
      </c>
      <c r="AA307" s="177" t="s">
        <v>65</v>
      </c>
      <c r="AB307" s="177" t="s">
        <v>64</v>
      </c>
      <c r="AC307" s="177" t="s">
        <v>64</v>
      </c>
      <c r="AD307" s="177" t="s">
        <v>64</v>
      </c>
      <c r="AE307" s="177" t="s">
        <v>64</v>
      </c>
      <c r="AF307" s="177" t="s">
        <v>64</v>
      </c>
      <c r="AG307" s="177" t="s">
        <v>64</v>
      </c>
      <c r="AH307" s="177" t="s">
        <v>64</v>
      </c>
      <c r="AI307" s="177" t="s">
        <v>64</v>
      </c>
      <c r="AJ307" s="177" t="s">
        <v>64</v>
      </c>
      <c r="AK307" s="177" t="s">
        <v>64</v>
      </c>
      <c r="AL307" s="177" t="s">
        <v>64</v>
      </c>
      <c r="AM307" s="177" t="s">
        <v>65</v>
      </c>
      <c r="AN307" s="177" t="s">
        <v>64</v>
      </c>
      <c r="AO307" s="177" t="s">
        <v>64</v>
      </c>
      <c r="AP307" s="177" t="s">
        <v>64</v>
      </c>
      <c r="AQ307" s="177" t="s">
        <v>64</v>
      </c>
      <c r="AR307" s="177" t="s">
        <v>64</v>
      </c>
      <c r="AS307" s="177" t="s">
        <v>64</v>
      </c>
      <c r="AT307" s="177" t="s">
        <v>64</v>
      </c>
      <c r="AU307" s="177" t="s">
        <v>64</v>
      </c>
      <c r="AV307" s="159" t="s">
        <v>65</v>
      </c>
      <c r="AW307" s="160" t="s">
        <v>65</v>
      </c>
      <c r="AX307" s="177" t="s">
        <v>65</v>
      </c>
      <c r="AY307" s="177" t="s">
        <v>64</v>
      </c>
      <c r="AZ307" s="177" t="s">
        <v>64</v>
      </c>
      <c r="BA307" s="159" t="s">
        <v>65</v>
      </c>
      <c r="BB307" s="177" t="s">
        <v>64</v>
      </c>
      <c r="BC307" s="177" t="s">
        <v>64</v>
      </c>
      <c r="BD307" s="177" t="s">
        <v>64</v>
      </c>
      <c r="BE307" s="177" t="s">
        <v>65</v>
      </c>
      <c r="BF307" s="177" t="s">
        <v>64</v>
      </c>
    </row>
    <row r="308" spans="1:58" ht="15.6" thickTop="1" thickBot="1" x14ac:dyDescent="0.35">
      <c r="A308" s="373"/>
      <c r="B308" s="62" t="s">
        <v>819</v>
      </c>
      <c r="D308" s="177" t="s">
        <v>64</v>
      </c>
      <c r="E308" s="177" t="s">
        <v>64</v>
      </c>
      <c r="F308" s="177" t="s">
        <v>64</v>
      </c>
      <c r="G308" s="177" t="s">
        <v>64</v>
      </c>
      <c r="H308" s="159" t="s">
        <v>64</v>
      </c>
      <c r="I308" s="160" t="s">
        <v>65</v>
      </c>
      <c r="J308" s="177" t="s">
        <v>64</v>
      </c>
      <c r="K308" s="159" t="s">
        <v>64</v>
      </c>
      <c r="L308" s="160" t="s">
        <v>65</v>
      </c>
      <c r="M308" s="177" t="s">
        <v>64</v>
      </c>
      <c r="N308" s="159" t="s">
        <v>64</v>
      </c>
      <c r="O308" s="161" t="s">
        <v>64</v>
      </c>
      <c r="P308" s="161" t="s">
        <v>64</v>
      </c>
      <c r="Q308" s="159" t="s">
        <v>64</v>
      </c>
      <c r="R308" s="160" t="s">
        <v>65</v>
      </c>
      <c r="S308" s="159" t="s">
        <v>64</v>
      </c>
      <c r="T308" s="160" t="s">
        <v>65</v>
      </c>
      <c r="U308" s="177" t="s">
        <v>64</v>
      </c>
      <c r="V308" s="177" t="s">
        <v>64</v>
      </c>
      <c r="W308" s="177" t="s">
        <v>64</v>
      </c>
      <c r="X308" s="177" t="s">
        <v>64</v>
      </c>
      <c r="Y308" s="177" t="s">
        <v>64</v>
      </c>
      <c r="Z308" s="177" t="s">
        <v>65</v>
      </c>
      <c r="AA308" s="177" t="s">
        <v>65</v>
      </c>
      <c r="AB308" s="177" t="s">
        <v>64</v>
      </c>
      <c r="AC308" s="177" t="s">
        <v>64</v>
      </c>
      <c r="AD308" s="177" t="s">
        <v>64</v>
      </c>
      <c r="AE308" s="177" t="s">
        <v>64</v>
      </c>
      <c r="AF308" s="177" t="s">
        <v>64</v>
      </c>
      <c r="AG308" s="177" t="s">
        <v>64</v>
      </c>
      <c r="AH308" s="177" t="s">
        <v>64</v>
      </c>
      <c r="AI308" s="177" t="s">
        <v>64</v>
      </c>
      <c r="AJ308" s="177" t="s">
        <v>64</v>
      </c>
      <c r="AK308" s="177" t="s">
        <v>64</v>
      </c>
      <c r="AL308" s="177" t="s">
        <v>64</v>
      </c>
      <c r="AM308" s="177" t="s">
        <v>64</v>
      </c>
      <c r="AN308" s="177" t="s">
        <v>64</v>
      </c>
      <c r="AO308" s="177" t="s">
        <v>64</v>
      </c>
      <c r="AP308" s="177" t="s">
        <v>64</v>
      </c>
      <c r="AQ308" s="177" t="s">
        <v>64</v>
      </c>
      <c r="AR308" s="177" t="s">
        <v>64</v>
      </c>
      <c r="AS308" s="177" t="s">
        <v>64</v>
      </c>
      <c r="AT308" s="177" t="s">
        <v>64</v>
      </c>
      <c r="AU308" s="177" t="s">
        <v>64</v>
      </c>
      <c r="AV308" s="159" t="s">
        <v>65</v>
      </c>
      <c r="AW308" s="160" t="s">
        <v>65</v>
      </c>
      <c r="AX308" s="177" t="s">
        <v>65</v>
      </c>
      <c r="AY308" s="177" t="s">
        <v>64</v>
      </c>
      <c r="AZ308" s="177" t="s">
        <v>64</v>
      </c>
      <c r="BA308" s="159" t="s">
        <v>65</v>
      </c>
      <c r="BB308" s="177" t="s">
        <v>64</v>
      </c>
      <c r="BC308" s="177" t="s">
        <v>64</v>
      </c>
      <c r="BD308" s="177" t="s">
        <v>64</v>
      </c>
      <c r="BE308" s="177" t="s">
        <v>65</v>
      </c>
      <c r="BF308" s="177" t="s">
        <v>64</v>
      </c>
    </row>
    <row r="309" spans="1:58" ht="15.6" thickTop="1" thickBot="1" x14ac:dyDescent="0.35">
      <c r="A309" s="373"/>
      <c r="B309" s="113" t="s">
        <v>667</v>
      </c>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c r="AG309" s="167"/>
      <c r="AH309" s="167"/>
      <c r="AI309" s="167"/>
      <c r="AJ309" s="167"/>
      <c r="AK309" s="167"/>
      <c r="AL309" s="167"/>
      <c r="AM309" s="167"/>
      <c r="AN309" s="167"/>
      <c r="AO309" s="167"/>
      <c r="AP309" s="167"/>
      <c r="AQ309" s="167"/>
      <c r="AR309" s="167"/>
      <c r="AS309" s="167"/>
      <c r="AT309" s="167"/>
      <c r="AU309" s="167"/>
      <c r="AV309" s="167"/>
      <c r="AW309" s="167"/>
      <c r="AX309" s="167"/>
      <c r="AY309" s="167"/>
      <c r="AZ309" s="167"/>
      <c r="BA309" s="167"/>
      <c r="BB309" s="167"/>
      <c r="BC309" s="167"/>
      <c r="BD309" s="167"/>
      <c r="BE309" s="167"/>
      <c r="BF309" s="167"/>
    </row>
    <row r="310" spans="1:58" ht="15" thickTop="1" x14ac:dyDescent="0.3">
      <c r="A310" s="373"/>
      <c r="B310" s="114" t="s">
        <v>820</v>
      </c>
      <c r="D310" s="177" t="s">
        <v>64</v>
      </c>
      <c r="E310" s="177" t="s">
        <v>64</v>
      </c>
      <c r="F310" s="177" t="s">
        <v>64</v>
      </c>
      <c r="G310" s="177" t="s">
        <v>64</v>
      </c>
      <c r="H310" s="159" t="s">
        <v>64</v>
      </c>
      <c r="I310" s="160" t="s">
        <v>65</v>
      </c>
      <c r="J310" s="177" t="s">
        <v>64</v>
      </c>
      <c r="K310" s="159" t="s">
        <v>64</v>
      </c>
      <c r="L310" s="160" t="s">
        <v>65</v>
      </c>
      <c r="M310" s="177" t="s">
        <v>64</v>
      </c>
      <c r="N310" s="159" t="s">
        <v>64</v>
      </c>
      <c r="O310" s="161" t="s">
        <v>64</v>
      </c>
      <c r="P310" s="161" t="s">
        <v>64</v>
      </c>
      <c r="Q310" s="159" t="s">
        <v>64</v>
      </c>
      <c r="R310" s="160" t="s">
        <v>65</v>
      </c>
      <c r="S310" s="159" t="s">
        <v>64</v>
      </c>
      <c r="T310" s="160" t="s">
        <v>65</v>
      </c>
      <c r="U310" s="177" t="s">
        <v>64</v>
      </c>
      <c r="V310" s="177" t="s">
        <v>64</v>
      </c>
      <c r="W310" s="177" t="s">
        <v>64</v>
      </c>
      <c r="X310" s="177" t="s">
        <v>64</v>
      </c>
      <c r="Y310" s="177" t="s">
        <v>64</v>
      </c>
      <c r="Z310" s="177" t="s">
        <v>65</v>
      </c>
      <c r="AA310" s="177" t="s">
        <v>65</v>
      </c>
      <c r="AB310" s="177" t="s">
        <v>64</v>
      </c>
      <c r="AC310" s="177" t="s">
        <v>64</v>
      </c>
      <c r="AD310" s="177" t="s">
        <v>64</v>
      </c>
      <c r="AE310" s="177" t="s">
        <v>64</v>
      </c>
      <c r="AF310" s="177" t="s">
        <v>64</v>
      </c>
      <c r="AG310" s="177" t="s">
        <v>64</v>
      </c>
      <c r="AH310" s="177" t="s">
        <v>64</v>
      </c>
      <c r="AI310" s="177" t="s">
        <v>64</v>
      </c>
      <c r="AJ310" s="177" t="s">
        <v>64</v>
      </c>
      <c r="AK310" s="177" t="s">
        <v>64</v>
      </c>
      <c r="AL310" s="177" t="s">
        <v>64</v>
      </c>
      <c r="AM310" s="177" t="s">
        <v>65</v>
      </c>
      <c r="AN310" s="177" t="s">
        <v>64</v>
      </c>
      <c r="AO310" s="177" t="s">
        <v>64</v>
      </c>
      <c r="AP310" s="177" t="s">
        <v>65</v>
      </c>
      <c r="AQ310" s="177" t="s">
        <v>64</v>
      </c>
      <c r="AR310" s="177" t="s">
        <v>64</v>
      </c>
      <c r="AS310" s="177" t="s">
        <v>64</v>
      </c>
      <c r="AT310" s="177" t="s">
        <v>64</v>
      </c>
      <c r="AU310" s="177" t="s">
        <v>64</v>
      </c>
      <c r="AV310" s="159" t="s">
        <v>65</v>
      </c>
      <c r="AW310" s="160" t="s">
        <v>65</v>
      </c>
      <c r="AX310" s="177" t="s">
        <v>65</v>
      </c>
      <c r="AY310" s="177" t="s">
        <v>64</v>
      </c>
      <c r="AZ310" s="177" t="s">
        <v>64</v>
      </c>
      <c r="BA310" s="159" t="s">
        <v>65</v>
      </c>
      <c r="BB310" s="177" t="s">
        <v>64</v>
      </c>
      <c r="BC310" s="177" t="s">
        <v>64</v>
      </c>
      <c r="BD310" s="177" t="s">
        <v>64</v>
      </c>
      <c r="BE310" s="177" t="s">
        <v>65</v>
      </c>
      <c r="BF310" s="177" t="s">
        <v>65</v>
      </c>
    </row>
    <row r="311" spans="1:58" ht="14.4" x14ac:dyDescent="0.3">
      <c r="A311" s="373"/>
      <c r="B311" s="65" t="s">
        <v>821</v>
      </c>
      <c r="D311" s="177" t="s">
        <v>64</v>
      </c>
      <c r="E311" s="177" t="s">
        <v>65</v>
      </c>
      <c r="F311" s="177" t="s">
        <v>64</v>
      </c>
      <c r="G311" s="177" t="s">
        <v>64</v>
      </c>
      <c r="H311" s="159" t="s">
        <v>64</v>
      </c>
      <c r="I311" s="160" t="s">
        <v>65</v>
      </c>
      <c r="J311" s="177" t="s">
        <v>64</v>
      </c>
      <c r="K311" s="159" t="s">
        <v>65</v>
      </c>
      <c r="L311" s="160" t="s">
        <v>65</v>
      </c>
      <c r="M311" s="177" t="s">
        <v>64</v>
      </c>
      <c r="N311" s="159" t="s">
        <v>64</v>
      </c>
      <c r="O311" s="161" t="s">
        <v>64</v>
      </c>
      <c r="P311" s="161" t="s">
        <v>64</v>
      </c>
      <c r="Q311" s="159" t="s">
        <v>64</v>
      </c>
      <c r="R311" s="160" t="s">
        <v>65</v>
      </c>
      <c r="S311" s="159" t="s">
        <v>65</v>
      </c>
      <c r="T311" s="160" t="s">
        <v>65</v>
      </c>
      <c r="U311" s="177" t="s">
        <v>65</v>
      </c>
      <c r="V311" s="177" t="s">
        <v>64</v>
      </c>
      <c r="W311" s="177" t="s">
        <v>64</v>
      </c>
      <c r="X311" s="177" t="s">
        <v>64</v>
      </c>
      <c r="Y311" s="177" t="s">
        <v>65</v>
      </c>
      <c r="Z311" s="177" t="s">
        <v>65</v>
      </c>
      <c r="AA311" s="177" t="s">
        <v>65</v>
      </c>
      <c r="AB311" s="177" t="s">
        <v>64</v>
      </c>
      <c r="AC311" s="177" t="s">
        <v>65</v>
      </c>
      <c r="AD311" s="177" t="s">
        <v>64</v>
      </c>
      <c r="AE311" s="177" t="s">
        <v>65</v>
      </c>
      <c r="AF311" s="177" t="s">
        <v>65</v>
      </c>
      <c r="AG311" s="177" t="s">
        <v>65</v>
      </c>
      <c r="AH311" s="177" t="s">
        <v>65</v>
      </c>
      <c r="AI311" s="177" t="s">
        <v>65</v>
      </c>
      <c r="AJ311" s="177" t="s">
        <v>65</v>
      </c>
      <c r="AK311" s="177" t="s">
        <v>65</v>
      </c>
      <c r="AL311" s="177" t="s">
        <v>65</v>
      </c>
      <c r="AM311" s="177" t="s">
        <v>65</v>
      </c>
      <c r="AN311" s="177" t="s">
        <v>65</v>
      </c>
      <c r="AO311" s="177" t="s">
        <v>64</v>
      </c>
      <c r="AP311" s="177" t="s">
        <v>65</v>
      </c>
      <c r="AQ311" s="177" t="s">
        <v>64</v>
      </c>
      <c r="AR311" s="177" t="s">
        <v>65</v>
      </c>
      <c r="AS311" s="177" t="s">
        <v>65</v>
      </c>
      <c r="AT311" s="177" t="s">
        <v>65</v>
      </c>
      <c r="AU311" s="177" t="s">
        <v>64</v>
      </c>
      <c r="AV311" s="159" t="s">
        <v>65</v>
      </c>
      <c r="AW311" s="160" t="s">
        <v>65</v>
      </c>
      <c r="AX311" s="177" t="s">
        <v>65</v>
      </c>
      <c r="AY311" s="177" t="s">
        <v>64</v>
      </c>
      <c r="AZ311" s="177" t="s">
        <v>64</v>
      </c>
      <c r="BA311" s="159" t="s">
        <v>65</v>
      </c>
      <c r="BB311" s="177" t="s">
        <v>64</v>
      </c>
      <c r="BC311" s="177" t="s">
        <v>64</v>
      </c>
      <c r="BD311" s="177" t="s">
        <v>64</v>
      </c>
      <c r="BE311" s="177" t="s">
        <v>65</v>
      </c>
      <c r="BF311" s="177" t="s">
        <v>65</v>
      </c>
    </row>
    <row r="312" spans="1:58" ht="14.4" x14ac:dyDescent="0.3">
      <c r="A312" s="373"/>
      <c r="B312" s="65" t="s">
        <v>822</v>
      </c>
      <c r="D312" s="177" t="s">
        <v>64</v>
      </c>
      <c r="E312" s="177" t="s">
        <v>64</v>
      </c>
      <c r="F312" s="177" t="s">
        <v>64</v>
      </c>
      <c r="G312" s="177" t="s">
        <v>64</v>
      </c>
      <c r="H312" s="159" t="s">
        <v>64</v>
      </c>
      <c r="I312" s="160" t="s">
        <v>65</v>
      </c>
      <c r="J312" s="177" t="s">
        <v>64</v>
      </c>
      <c r="K312" s="159" t="s">
        <v>64</v>
      </c>
      <c r="L312" s="160" t="s">
        <v>65</v>
      </c>
      <c r="M312" s="177" t="s">
        <v>64</v>
      </c>
      <c r="N312" s="159" t="s">
        <v>64</v>
      </c>
      <c r="O312" s="161" t="s">
        <v>64</v>
      </c>
      <c r="P312" s="161" t="s">
        <v>64</v>
      </c>
      <c r="Q312" s="159" t="s">
        <v>64</v>
      </c>
      <c r="R312" s="160" t="s">
        <v>65</v>
      </c>
      <c r="S312" s="159" t="s">
        <v>64</v>
      </c>
      <c r="T312" s="160" t="s">
        <v>65</v>
      </c>
      <c r="U312" s="177" t="s">
        <v>64</v>
      </c>
      <c r="V312" s="177" t="s">
        <v>64</v>
      </c>
      <c r="W312" s="177" t="s">
        <v>64</v>
      </c>
      <c r="X312" s="177" t="s">
        <v>64</v>
      </c>
      <c r="Y312" s="177" t="s">
        <v>65</v>
      </c>
      <c r="Z312" s="177" t="s">
        <v>65</v>
      </c>
      <c r="AA312" s="177" t="s">
        <v>65</v>
      </c>
      <c r="AB312" s="177" t="s">
        <v>64</v>
      </c>
      <c r="AC312" s="177" t="s">
        <v>64</v>
      </c>
      <c r="AD312" s="177" t="s">
        <v>64</v>
      </c>
      <c r="AE312" s="177" t="s">
        <v>64</v>
      </c>
      <c r="AF312" s="177" t="s">
        <v>64</v>
      </c>
      <c r="AG312" s="177" t="s">
        <v>65</v>
      </c>
      <c r="AH312" s="177" t="s">
        <v>65</v>
      </c>
      <c r="AI312" s="177" t="s">
        <v>64</v>
      </c>
      <c r="AJ312" s="177" t="s">
        <v>64</v>
      </c>
      <c r="AK312" s="177" t="s">
        <v>65</v>
      </c>
      <c r="AL312" s="177" t="s">
        <v>64</v>
      </c>
      <c r="AM312" s="177" t="s">
        <v>65</v>
      </c>
      <c r="AN312" s="177" t="s">
        <v>65</v>
      </c>
      <c r="AO312" s="177" t="s">
        <v>64</v>
      </c>
      <c r="AP312" s="177" t="s">
        <v>65</v>
      </c>
      <c r="AQ312" s="177" t="s">
        <v>64</v>
      </c>
      <c r="AR312" s="177" t="s">
        <v>64</v>
      </c>
      <c r="AS312" s="177" t="s">
        <v>64</v>
      </c>
      <c r="AT312" s="177" t="s">
        <v>65</v>
      </c>
      <c r="AU312" s="177" t="s">
        <v>64</v>
      </c>
      <c r="AV312" s="159" t="s">
        <v>65</v>
      </c>
      <c r="AW312" s="160" t="s">
        <v>65</v>
      </c>
      <c r="AX312" s="177" t="s">
        <v>65</v>
      </c>
      <c r="AY312" s="177" t="s">
        <v>64</v>
      </c>
      <c r="AZ312" s="177" t="s">
        <v>64</v>
      </c>
      <c r="BA312" s="159" t="s">
        <v>65</v>
      </c>
      <c r="BB312" s="177" t="s">
        <v>64</v>
      </c>
      <c r="BC312" s="177" t="s">
        <v>64</v>
      </c>
      <c r="BD312" s="177" t="s">
        <v>64</v>
      </c>
      <c r="BE312" s="177" t="s">
        <v>65</v>
      </c>
      <c r="BF312" s="177" t="s">
        <v>65</v>
      </c>
    </row>
    <row r="313" spans="1:58" ht="14.4" x14ac:dyDescent="0.3">
      <c r="A313" s="373"/>
      <c r="B313" s="65" t="s">
        <v>823</v>
      </c>
      <c r="D313" s="177" t="s">
        <v>64</v>
      </c>
      <c r="E313" s="177" t="s">
        <v>64</v>
      </c>
      <c r="F313" s="177" t="s">
        <v>64</v>
      </c>
      <c r="G313" s="177" t="s">
        <v>64</v>
      </c>
      <c r="H313" s="159" t="s">
        <v>64</v>
      </c>
      <c r="I313" s="160" t="s">
        <v>65</v>
      </c>
      <c r="J313" s="177" t="s">
        <v>64</v>
      </c>
      <c r="K313" s="159" t="s">
        <v>64</v>
      </c>
      <c r="L313" s="160" t="s">
        <v>65</v>
      </c>
      <c r="M313" s="177" t="s">
        <v>64</v>
      </c>
      <c r="N313" s="159" t="s">
        <v>64</v>
      </c>
      <c r="O313" s="161" t="s">
        <v>64</v>
      </c>
      <c r="P313" s="161" t="s">
        <v>64</v>
      </c>
      <c r="Q313" s="159" t="s">
        <v>64</v>
      </c>
      <c r="R313" s="160" t="s">
        <v>65</v>
      </c>
      <c r="S313" s="159" t="s">
        <v>64</v>
      </c>
      <c r="T313" s="160" t="s">
        <v>65</v>
      </c>
      <c r="U313" s="177" t="s">
        <v>64</v>
      </c>
      <c r="V313" s="177" t="s">
        <v>64</v>
      </c>
      <c r="W313" s="177" t="s">
        <v>64</v>
      </c>
      <c r="X313" s="177" t="s">
        <v>64</v>
      </c>
      <c r="Y313" s="177" t="s">
        <v>64</v>
      </c>
      <c r="Z313" s="177" t="s">
        <v>65</v>
      </c>
      <c r="AA313" s="177" t="s">
        <v>65</v>
      </c>
      <c r="AB313" s="177" t="s">
        <v>64</v>
      </c>
      <c r="AC313" s="177" t="s">
        <v>65</v>
      </c>
      <c r="AD313" s="177" t="s">
        <v>64</v>
      </c>
      <c r="AE313" s="177" t="s">
        <v>64</v>
      </c>
      <c r="AF313" s="177" t="s">
        <v>64</v>
      </c>
      <c r="AG313" s="177" t="s">
        <v>64</v>
      </c>
      <c r="AH313" s="177" t="s">
        <v>64</v>
      </c>
      <c r="AI313" s="177" t="s">
        <v>65</v>
      </c>
      <c r="AJ313" s="177" t="s">
        <v>65</v>
      </c>
      <c r="AK313" s="177" t="s">
        <v>64</v>
      </c>
      <c r="AL313" s="177" t="s">
        <v>64</v>
      </c>
      <c r="AM313" s="177" t="s">
        <v>65</v>
      </c>
      <c r="AN313" s="177" t="s">
        <v>64</v>
      </c>
      <c r="AO313" s="177" t="s">
        <v>64</v>
      </c>
      <c r="AP313" s="177" t="s">
        <v>65</v>
      </c>
      <c r="AQ313" s="177" t="s">
        <v>64</v>
      </c>
      <c r="AR313" s="177" t="s">
        <v>64</v>
      </c>
      <c r="AS313" s="177" t="s">
        <v>64</v>
      </c>
      <c r="AT313" s="177" t="s">
        <v>65</v>
      </c>
      <c r="AU313" s="177" t="s">
        <v>64</v>
      </c>
      <c r="AV313" s="159" t="s">
        <v>65</v>
      </c>
      <c r="AW313" s="160" t="s">
        <v>65</v>
      </c>
      <c r="AX313" s="177" t="s">
        <v>65</v>
      </c>
      <c r="AY313" s="177" t="s">
        <v>64</v>
      </c>
      <c r="AZ313" s="177" t="s">
        <v>64</v>
      </c>
      <c r="BA313" s="159" t="s">
        <v>65</v>
      </c>
      <c r="BB313" s="177" t="s">
        <v>64</v>
      </c>
      <c r="BC313" s="177" t="s">
        <v>64</v>
      </c>
      <c r="BD313" s="177" t="s">
        <v>64</v>
      </c>
      <c r="BE313" s="177" t="s">
        <v>65</v>
      </c>
      <c r="BF313" s="177" t="s">
        <v>65</v>
      </c>
    </row>
    <row r="314" spans="1:58" ht="15" thickBot="1" x14ac:dyDescent="0.35">
      <c r="A314" s="373"/>
      <c r="B314" s="66" t="s">
        <v>824</v>
      </c>
      <c r="D314" s="177" t="s">
        <v>64</v>
      </c>
      <c r="E314" s="177" t="s">
        <v>64</v>
      </c>
      <c r="F314" s="177" t="s">
        <v>64</v>
      </c>
      <c r="G314" s="177" t="s">
        <v>64</v>
      </c>
      <c r="H314" s="159" t="s">
        <v>64</v>
      </c>
      <c r="I314" s="160" t="s">
        <v>65</v>
      </c>
      <c r="J314" s="177" t="s">
        <v>64</v>
      </c>
      <c r="K314" s="159" t="s">
        <v>64</v>
      </c>
      <c r="L314" s="160" t="s">
        <v>65</v>
      </c>
      <c r="M314" s="177" t="s">
        <v>64</v>
      </c>
      <c r="N314" s="159" t="s">
        <v>64</v>
      </c>
      <c r="O314" s="161" t="s">
        <v>64</v>
      </c>
      <c r="P314" s="161" t="s">
        <v>64</v>
      </c>
      <c r="Q314" s="159" t="s">
        <v>64</v>
      </c>
      <c r="R314" s="160" t="s">
        <v>65</v>
      </c>
      <c r="S314" s="159" t="s">
        <v>64</v>
      </c>
      <c r="T314" s="160" t="s">
        <v>65</v>
      </c>
      <c r="U314" s="177" t="s">
        <v>64</v>
      </c>
      <c r="V314" s="177" t="s">
        <v>64</v>
      </c>
      <c r="W314" s="177" t="s">
        <v>64</v>
      </c>
      <c r="X314" s="177" t="s">
        <v>64</v>
      </c>
      <c r="Y314" s="177" t="s">
        <v>64</v>
      </c>
      <c r="Z314" s="177" t="s">
        <v>65</v>
      </c>
      <c r="AA314" s="177" t="s">
        <v>65</v>
      </c>
      <c r="AB314" s="177" t="s">
        <v>64</v>
      </c>
      <c r="AC314" s="177" t="s">
        <v>64</v>
      </c>
      <c r="AD314" s="177" t="s">
        <v>64</v>
      </c>
      <c r="AE314" s="177" t="s">
        <v>64</v>
      </c>
      <c r="AF314" s="177" t="s">
        <v>64</v>
      </c>
      <c r="AG314" s="177" t="s">
        <v>64</v>
      </c>
      <c r="AH314" s="177" t="s">
        <v>64</v>
      </c>
      <c r="AI314" s="177" t="s">
        <v>64</v>
      </c>
      <c r="AJ314" s="177" t="s">
        <v>64</v>
      </c>
      <c r="AK314" s="177" t="s">
        <v>64</v>
      </c>
      <c r="AL314" s="177" t="s">
        <v>64</v>
      </c>
      <c r="AM314" s="177" t="s">
        <v>64</v>
      </c>
      <c r="AN314" s="177" t="s">
        <v>64</v>
      </c>
      <c r="AO314" s="177" t="s">
        <v>64</v>
      </c>
      <c r="AP314" s="177" t="s">
        <v>64</v>
      </c>
      <c r="AQ314" s="177" t="s">
        <v>64</v>
      </c>
      <c r="AR314" s="177" t="s">
        <v>64</v>
      </c>
      <c r="AS314" s="177" t="s">
        <v>64</v>
      </c>
      <c r="AT314" s="177" t="s">
        <v>64</v>
      </c>
      <c r="AU314" s="177" t="s">
        <v>64</v>
      </c>
      <c r="AV314" s="159" t="s">
        <v>65</v>
      </c>
      <c r="AW314" s="160" t="s">
        <v>65</v>
      </c>
      <c r="AX314" s="177" t="s">
        <v>65</v>
      </c>
      <c r="AY314" s="177" t="s">
        <v>64</v>
      </c>
      <c r="AZ314" s="177" t="s">
        <v>64</v>
      </c>
      <c r="BA314" s="159" t="s">
        <v>65</v>
      </c>
      <c r="BB314" s="177" t="s">
        <v>64</v>
      </c>
      <c r="BC314" s="177" t="s">
        <v>64</v>
      </c>
      <c r="BD314" s="177" t="s">
        <v>64</v>
      </c>
      <c r="BE314" s="177" t="s">
        <v>65</v>
      </c>
      <c r="BF314" s="177" t="s">
        <v>64</v>
      </c>
    </row>
    <row r="315" spans="1:58" ht="15" thickTop="1" x14ac:dyDescent="0.3">
      <c r="A315" s="373"/>
      <c r="B315" s="12" t="s">
        <v>667</v>
      </c>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c r="AA315" s="167"/>
      <c r="AB315" s="167"/>
      <c r="AC315" s="167"/>
      <c r="AD315" s="167"/>
      <c r="AE315" s="167"/>
      <c r="AF315" s="167"/>
      <c r="AG315" s="167"/>
      <c r="AH315" s="167"/>
      <c r="AI315" s="167"/>
      <c r="AJ315" s="167"/>
      <c r="AK315" s="167"/>
      <c r="AL315" s="167"/>
      <c r="AM315" s="167"/>
      <c r="AN315" s="167"/>
      <c r="AO315" s="167"/>
      <c r="AP315" s="167"/>
      <c r="AQ315" s="167"/>
      <c r="AR315" s="167"/>
      <c r="AS315" s="167"/>
      <c r="AT315" s="167"/>
      <c r="AU315" s="167"/>
      <c r="AV315" s="167"/>
      <c r="AW315" s="167"/>
      <c r="AX315" s="167"/>
      <c r="AY315" s="167"/>
      <c r="AZ315" s="167"/>
      <c r="BA315" s="167"/>
      <c r="BB315" s="167"/>
      <c r="BC315" s="167"/>
      <c r="BD315" s="167"/>
      <c r="BE315" s="167"/>
      <c r="BF315" s="167"/>
    </row>
    <row r="316" spans="1:58" ht="15" customHeight="1" thickBot="1" x14ac:dyDescent="0.35">
      <c r="A316" s="373" t="s">
        <v>9</v>
      </c>
      <c r="B316" s="69" t="s">
        <v>825</v>
      </c>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c r="AA316" s="167"/>
      <c r="AB316" s="167"/>
      <c r="AC316" s="167"/>
      <c r="AD316" s="167"/>
      <c r="AE316" s="167"/>
      <c r="AF316" s="167"/>
      <c r="AG316" s="167"/>
      <c r="AH316" s="167"/>
      <c r="AI316" s="167"/>
      <c r="AJ316" s="167"/>
      <c r="AK316" s="167"/>
      <c r="AL316" s="167"/>
      <c r="AM316" s="167"/>
      <c r="AN316" s="167"/>
      <c r="AO316" s="167"/>
      <c r="AP316" s="167"/>
      <c r="AQ316" s="167"/>
      <c r="AR316" s="167"/>
      <c r="AS316" s="167"/>
      <c r="AT316" s="167"/>
      <c r="AU316" s="167"/>
      <c r="AV316" s="167"/>
      <c r="AW316" s="167"/>
      <c r="AX316" s="167"/>
      <c r="AY316" s="167"/>
      <c r="AZ316" s="167"/>
      <c r="BA316" s="167"/>
      <c r="BB316" s="167"/>
      <c r="BC316" s="167"/>
      <c r="BD316" s="167"/>
      <c r="BE316" s="167"/>
      <c r="BF316" s="167"/>
    </row>
    <row r="317" spans="1:58" ht="15.6" thickTop="1" thickBot="1" x14ac:dyDescent="0.35">
      <c r="A317" s="373"/>
      <c r="B317" s="49" t="s">
        <v>826</v>
      </c>
      <c r="D317" s="177" t="s">
        <v>65</v>
      </c>
      <c r="E317" s="177" t="s">
        <v>65</v>
      </c>
      <c r="F317" s="177" t="s">
        <v>65</v>
      </c>
      <c r="G317" s="177" t="s">
        <v>65</v>
      </c>
      <c r="H317" s="159" t="s">
        <v>64</v>
      </c>
      <c r="I317" s="160" t="s">
        <v>65</v>
      </c>
      <c r="J317" s="159" t="s">
        <v>64</v>
      </c>
      <c r="K317" s="159" t="s">
        <v>64</v>
      </c>
      <c r="L317" s="160" t="s">
        <v>65</v>
      </c>
      <c r="M317" s="160" t="s">
        <v>65</v>
      </c>
      <c r="N317" s="159" t="s">
        <v>65</v>
      </c>
      <c r="O317" s="161" t="s">
        <v>65</v>
      </c>
      <c r="P317" s="161" t="s">
        <v>65</v>
      </c>
      <c r="Q317" s="159" t="s">
        <v>64</v>
      </c>
      <c r="R317" s="160" t="s">
        <v>65</v>
      </c>
      <c r="S317" s="159" t="s">
        <v>64</v>
      </c>
      <c r="T317" s="160" t="s">
        <v>65</v>
      </c>
      <c r="U317" s="177" t="s">
        <v>64</v>
      </c>
      <c r="V317" s="177" t="s">
        <v>65</v>
      </c>
      <c r="W317" s="177" t="s">
        <v>65</v>
      </c>
      <c r="X317" s="177" t="s">
        <v>65</v>
      </c>
      <c r="Y317" s="177" t="s">
        <v>65</v>
      </c>
      <c r="Z317" s="177" t="s">
        <v>65</v>
      </c>
      <c r="AA317" s="177" t="s">
        <v>65</v>
      </c>
      <c r="AB317" s="177" t="s">
        <v>65</v>
      </c>
      <c r="AC317" s="177" t="s">
        <v>65</v>
      </c>
      <c r="AD317" s="177" t="s">
        <v>65</v>
      </c>
      <c r="AE317" s="177" t="s">
        <v>65</v>
      </c>
      <c r="AF317" s="177" t="s">
        <v>65</v>
      </c>
      <c r="AG317" s="177" t="s">
        <v>65</v>
      </c>
      <c r="AH317" s="177" t="s">
        <v>65</v>
      </c>
      <c r="AI317" s="177" t="s">
        <v>65</v>
      </c>
      <c r="AJ317" s="177" t="s">
        <v>65</v>
      </c>
      <c r="AK317" s="177" t="s">
        <v>65</v>
      </c>
      <c r="AL317" s="177" t="s">
        <v>65</v>
      </c>
      <c r="AM317" s="177" t="s">
        <v>65</v>
      </c>
      <c r="AN317" s="177" t="s">
        <v>65</v>
      </c>
      <c r="AO317" s="177" t="s">
        <v>65</v>
      </c>
      <c r="AP317" s="177" t="s">
        <v>65</v>
      </c>
      <c r="AQ317" s="177" t="s">
        <v>65</v>
      </c>
      <c r="AR317" s="177" t="s">
        <v>65</v>
      </c>
      <c r="AS317" s="177" t="s">
        <v>65</v>
      </c>
      <c r="AT317" s="177" t="s">
        <v>65</v>
      </c>
      <c r="AU317" s="177" t="s">
        <v>65</v>
      </c>
      <c r="AV317" s="159" t="s">
        <v>65</v>
      </c>
      <c r="AW317" s="160" t="s">
        <v>65</v>
      </c>
      <c r="AX317" s="177" t="s">
        <v>65</v>
      </c>
      <c r="AY317" s="177" t="s">
        <v>65</v>
      </c>
      <c r="AZ317" s="177" t="s">
        <v>65</v>
      </c>
      <c r="BA317" s="159" t="s">
        <v>65</v>
      </c>
      <c r="BB317" s="177" t="s">
        <v>65</v>
      </c>
      <c r="BC317" s="177" t="s">
        <v>65</v>
      </c>
      <c r="BD317" s="177" t="s">
        <v>65</v>
      </c>
      <c r="BE317" s="177" t="s">
        <v>65</v>
      </c>
      <c r="BF317" s="177" t="s">
        <v>65</v>
      </c>
    </row>
    <row r="318" spans="1:58" ht="15.6" thickTop="1" thickBot="1" x14ac:dyDescent="0.35">
      <c r="A318" s="373"/>
      <c r="B318" s="49" t="s">
        <v>827</v>
      </c>
      <c r="D318" s="177" t="s">
        <v>64</v>
      </c>
      <c r="E318" s="177" t="s">
        <v>64</v>
      </c>
      <c r="F318" s="177" t="s">
        <v>64</v>
      </c>
      <c r="G318" s="177" t="s">
        <v>64</v>
      </c>
      <c r="H318" s="159" t="s">
        <v>64</v>
      </c>
      <c r="I318" s="160" t="s">
        <v>65</v>
      </c>
      <c r="J318" s="159" t="s">
        <v>64</v>
      </c>
      <c r="K318" s="159" t="s">
        <v>64</v>
      </c>
      <c r="L318" s="160" t="s">
        <v>65</v>
      </c>
      <c r="M318" s="160" t="s">
        <v>64</v>
      </c>
      <c r="N318" s="159" t="s">
        <v>64</v>
      </c>
      <c r="O318" s="161" t="s">
        <v>64</v>
      </c>
      <c r="P318" s="161" t="s">
        <v>64</v>
      </c>
      <c r="Q318" s="159" t="s">
        <v>64</v>
      </c>
      <c r="R318" s="160" t="s">
        <v>65</v>
      </c>
      <c r="S318" s="159" t="s">
        <v>64</v>
      </c>
      <c r="T318" s="160" t="s">
        <v>65</v>
      </c>
      <c r="U318" s="177" t="s">
        <v>64</v>
      </c>
      <c r="V318" s="177" t="s">
        <v>64</v>
      </c>
      <c r="W318" s="177" t="s">
        <v>64</v>
      </c>
      <c r="X318" s="177" t="s">
        <v>64</v>
      </c>
      <c r="Y318" s="177" t="s">
        <v>64</v>
      </c>
      <c r="Z318" s="177" t="s">
        <v>65</v>
      </c>
      <c r="AA318" s="177" t="s">
        <v>65</v>
      </c>
      <c r="AB318" s="177" t="s">
        <v>64</v>
      </c>
      <c r="AC318" s="177" t="s">
        <v>64</v>
      </c>
      <c r="AD318" s="177" t="s">
        <v>64</v>
      </c>
      <c r="AE318" s="177" t="s">
        <v>64</v>
      </c>
      <c r="AF318" s="177" t="s">
        <v>64</v>
      </c>
      <c r="AG318" s="177" t="s">
        <v>64</v>
      </c>
      <c r="AH318" s="177" t="s">
        <v>64</v>
      </c>
      <c r="AI318" s="177" t="s">
        <v>64</v>
      </c>
      <c r="AJ318" s="177" t="s">
        <v>64</v>
      </c>
      <c r="AK318" s="177" t="s">
        <v>64</v>
      </c>
      <c r="AL318" s="177" t="s">
        <v>64</v>
      </c>
      <c r="AM318" s="177" t="s">
        <v>64</v>
      </c>
      <c r="AN318" s="177" t="s">
        <v>64</v>
      </c>
      <c r="AO318" s="177" t="s">
        <v>64</v>
      </c>
      <c r="AP318" s="177" t="s">
        <v>64</v>
      </c>
      <c r="AQ318" s="177" t="s">
        <v>64</v>
      </c>
      <c r="AR318" s="177" t="s">
        <v>65</v>
      </c>
      <c r="AS318" s="177" t="s">
        <v>64</v>
      </c>
      <c r="AT318" s="177" t="s">
        <v>64</v>
      </c>
      <c r="AU318" s="177" t="s">
        <v>64</v>
      </c>
      <c r="AV318" s="159" t="s">
        <v>65</v>
      </c>
      <c r="AW318" s="160" t="s">
        <v>65</v>
      </c>
      <c r="AX318" s="177" t="s">
        <v>65</v>
      </c>
      <c r="AY318" s="177" t="s">
        <v>64</v>
      </c>
      <c r="AZ318" s="177" t="s">
        <v>64</v>
      </c>
      <c r="BA318" s="159" t="s">
        <v>65</v>
      </c>
      <c r="BB318" s="177" t="s">
        <v>64</v>
      </c>
      <c r="BC318" s="177" t="s">
        <v>64</v>
      </c>
      <c r="BD318" s="177" t="s">
        <v>64</v>
      </c>
      <c r="BE318" s="177" t="s">
        <v>65</v>
      </c>
      <c r="BF318" s="177" t="s">
        <v>64</v>
      </c>
    </row>
    <row r="319" spans="1:58" ht="15.6" thickTop="1" thickBot="1" x14ac:dyDescent="0.35">
      <c r="A319" s="373"/>
      <c r="B319" s="49" t="s">
        <v>828</v>
      </c>
      <c r="D319" s="177" t="s">
        <v>64</v>
      </c>
      <c r="E319" s="177" t="s">
        <v>64</v>
      </c>
      <c r="F319" s="177" t="s">
        <v>64</v>
      </c>
      <c r="G319" s="177" t="s">
        <v>64</v>
      </c>
      <c r="H319" s="159" t="s">
        <v>64</v>
      </c>
      <c r="I319" s="160" t="s">
        <v>65</v>
      </c>
      <c r="J319" s="159" t="s">
        <v>64</v>
      </c>
      <c r="K319" s="159" t="s">
        <v>64</v>
      </c>
      <c r="L319" s="160" t="s">
        <v>65</v>
      </c>
      <c r="M319" s="160" t="s">
        <v>64</v>
      </c>
      <c r="N319" s="159" t="s">
        <v>64</v>
      </c>
      <c r="O319" s="161" t="s">
        <v>64</v>
      </c>
      <c r="P319" s="161" t="s">
        <v>64</v>
      </c>
      <c r="Q319" s="159" t="s">
        <v>64</v>
      </c>
      <c r="R319" s="160" t="s">
        <v>65</v>
      </c>
      <c r="S319" s="159" t="s">
        <v>64</v>
      </c>
      <c r="T319" s="160" t="s">
        <v>65</v>
      </c>
      <c r="U319" s="177" t="s">
        <v>64</v>
      </c>
      <c r="V319" s="177" t="s">
        <v>64</v>
      </c>
      <c r="W319" s="177" t="s">
        <v>64</v>
      </c>
      <c r="X319" s="177" t="s">
        <v>64</v>
      </c>
      <c r="Y319" s="177" t="s">
        <v>64</v>
      </c>
      <c r="Z319" s="177" t="s">
        <v>65</v>
      </c>
      <c r="AA319" s="177" t="s">
        <v>65</v>
      </c>
      <c r="AB319" s="177" t="s">
        <v>64</v>
      </c>
      <c r="AC319" s="177" t="s">
        <v>64</v>
      </c>
      <c r="AD319" s="177" t="s">
        <v>64</v>
      </c>
      <c r="AE319" s="177" t="s">
        <v>64</v>
      </c>
      <c r="AF319" s="177" t="s">
        <v>64</v>
      </c>
      <c r="AG319" s="177" t="s">
        <v>64</v>
      </c>
      <c r="AH319" s="177" t="s">
        <v>64</v>
      </c>
      <c r="AI319" s="177" t="s">
        <v>64</v>
      </c>
      <c r="AJ319" s="177" t="s">
        <v>64</v>
      </c>
      <c r="AK319" s="177" t="s">
        <v>64</v>
      </c>
      <c r="AL319" s="177" t="s">
        <v>64</v>
      </c>
      <c r="AM319" s="177" t="s">
        <v>64</v>
      </c>
      <c r="AN319" s="177" t="s">
        <v>64</v>
      </c>
      <c r="AO319" s="208" t="s">
        <v>64</v>
      </c>
      <c r="AP319" s="208" t="s">
        <v>64</v>
      </c>
      <c r="AQ319" s="177" t="s">
        <v>64</v>
      </c>
      <c r="AR319" s="177" t="s">
        <v>65</v>
      </c>
      <c r="AS319" s="177" t="s">
        <v>64</v>
      </c>
      <c r="AT319" s="177" t="s">
        <v>64</v>
      </c>
      <c r="AU319" s="177" t="s">
        <v>64</v>
      </c>
      <c r="AV319" s="159" t="s">
        <v>65</v>
      </c>
      <c r="AW319" s="160" t="s">
        <v>65</v>
      </c>
      <c r="AX319" s="177" t="s">
        <v>65</v>
      </c>
      <c r="AY319" s="177" t="s">
        <v>64</v>
      </c>
      <c r="AZ319" s="177" t="s">
        <v>64</v>
      </c>
      <c r="BA319" s="159" t="s">
        <v>65</v>
      </c>
      <c r="BB319" s="177" t="s">
        <v>64</v>
      </c>
      <c r="BC319" s="177" t="s">
        <v>64</v>
      </c>
      <c r="BD319" s="177" t="s">
        <v>64</v>
      </c>
      <c r="BE319" s="177" t="s">
        <v>65</v>
      </c>
      <c r="BF319" s="177" t="s">
        <v>64</v>
      </c>
    </row>
    <row r="320" spans="1:58" ht="15" thickTop="1" x14ac:dyDescent="0.3">
      <c r="A320" s="373"/>
      <c r="B320" s="2" t="s">
        <v>667</v>
      </c>
      <c r="D320" s="167"/>
      <c r="E320" s="167"/>
      <c r="F320" s="167"/>
      <c r="G320" s="167"/>
      <c r="H320" s="167"/>
      <c r="I320" s="167"/>
      <c r="J320" s="168"/>
      <c r="K320" s="168"/>
      <c r="L320" s="168"/>
      <c r="M320" s="168"/>
      <c r="N320" s="167"/>
      <c r="O320" s="167"/>
      <c r="P320" s="167"/>
      <c r="Q320" s="167"/>
      <c r="R320" s="167"/>
      <c r="S320" s="167"/>
      <c r="T320" s="167"/>
      <c r="U320" s="167"/>
      <c r="V320" s="167"/>
      <c r="W320" s="167"/>
      <c r="X320" s="167"/>
      <c r="Y320" s="167"/>
      <c r="Z320" s="167"/>
      <c r="AA320" s="167"/>
      <c r="AB320" s="167"/>
      <c r="AC320" s="167"/>
      <c r="AD320" s="167"/>
      <c r="AE320" s="167"/>
      <c r="AF320" s="167"/>
      <c r="AG320" s="167"/>
      <c r="AH320" s="167"/>
      <c r="AI320" s="167"/>
      <c r="AJ320" s="167"/>
      <c r="AK320" s="167"/>
      <c r="AL320" s="167"/>
      <c r="AM320" s="167"/>
      <c r="AN320" s="167"/>
      <c r="AO320" s="167"/>
      <c r="AP320" s="167"/>
      <c r="AQ320" s="167"/>
      <c r="AR320" s="167"/>
      <c r="AS320" s="167"/>
      <c r="AT320" s="167"/>
      <c r="AU320" s="167"/>
      <c r="AV320" s="167"/>
      <c r="AW320" s="167"/>
      <c r="AX320" s="167"/>
      <c r="AY320" s="167"/>
      <c r="AZ320" s="167"/>
      <c r="BA320" s="167"/>
      <c r="BB320" s="167"/>
      <c r="BC320" s="167"/>
      <c r="BD320" s="167"/>
      <c r="BE320" s="167"/>
      <c r="BF320" s="167"/>
    </row>
    <row r="321" spans="1:58" ht="15.75" customHeight="1" thickBot="1" x14ac:dyDescent="0.35">
      <c r="A321" s="373"/>
      <c r="B321" s="70" t="s">
        <v>829</v>
      </c>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c r="AA321" s="167"/>
      <c r="AB321" s="167"/>
      <c r="AC321" s="167"/>
      <c r="AD321" s="167"/>
      <c r="AE321" s="167"/>
      <c r="AF321" s="167"/>
      <c r="AG321" s="167"/>
      <c r="AH321" s="167"/>
      <c r="AI321" s="167"/>
      <c r="AJ321" s="167"/>
      <c r="AK321" s="167"/>
      <c r="AL321" s="167"/>
      <c r="AM321" s="167"/>
      <c r="AN321" s="167"/>
      <c r="AO321" s="167"/>
      <c r="AP321" s="167"/>
      <c r="AQ321" s="167"/>
      <c r="AR321" s="167"/>
      <c r="AS321" s="167"/>
      <c r="AT321" s="167"/>
      <c r="AU321" s="167"/>
      <c r="AV321" s="167"/>
      <c r="AW321" s="167"/>
      <c r="AX321" s="167"/>
      <c r="AY321" s="167"/>
      <c r="AZ321" s="167"/>
      <c r="BA321" s="167"/>
      <c r="BB321" s="167"/>
      <c r="BC321" s="167"/>
      <c r="BD321" s="167"/>
      <c r="BE321" s="167"/>
      <c r="BF321" s="167"/>
    </row>
    <row r="322" spans="1:58" ht="15.6" thickTop="1" thickBot="1" x14ac:dyDescent="0.35">
      <c r="A322" s="373"/>
      <c r="B322" s="71" t="s">
        <v>830</v>
      </c>
      <c r="D322" s="177" t="s">
        <v>64</v>
      </c>
      <c r="E322" s="177" t="s">
        <v>64</v>
      </c>
      <c r="F322" s="177" t="s">
        <v>64</v>
      </c>
      <c r="G322" s="177" t="s">
        <v>64</v>
      </c>
      <c r="H322" s="159" t="s">
        <v>64</v>
      </c>
      <c r="I322" s="160" t="s">
        <v>65</v>
      </c>
      <c r="J322" s="177" t="s">
        <v>64</v>
      </c>
      <c r="K322" s="159" t="s">
        <v>64</v>
      </c>
      <c r="L322" s="160" t="s">
        <v>65</v>
      </c>
      <c r="M322" s="177" t="s">
        <v>64</v>
      </c>
      <c r="N322" s="159" t="s">
        <v>64</v>
      </c>
      <c r="O322" s="161" t="s">
        <v>64</v>
      </c>
      <c r="P322" s="161" t="s">
        <v>64</v>
      </c>
      <c r="Q322" s="159" t="s">
        <v>64</v>
      </c>
      <c r="R322" s="160" t="s">
        <v>65</v>
      </c>
      <c r="S322" s="159" t="s">
        <v>64</v>
      </c>
      <c r="T322" s="160" t="s">
        <v>65</v>
      </c>
      <c r="U322" s="177" t="s">
        <v>64</v>
      </c>
      <c r="V322" s="177" t="s">
        <v>64</v>
      </c>
      <c r="W322" s="177" t="s">
        <v>64</v>
      </c>
      <c r="X322" s="177" t="s">
        <v>64</v>
      </c>
      <c r="Y322" s="177" t="s">
        <v>65</v>
      </c>
      <c r="Z322" s="177" t="s">
        <v>65</v>
      </c>
      <c r="AA322" s="177" t="s">
        <v>65</v>
      </c>
      <c r="AB322" s="177" t="s">
        <v>64</v>
      </c>
      <c r="AC322" s="177" t="s">
        <v>64</v>
      </c>
      <c r="AD322" s="177" t="s">
        <v>64</v>
      </c>
      <c r="AE322" s="177" t="s">
        <v>64</v>
      </c>
      <c r="AF322" s="177" t="s">
        <v>64</v>
      </c>
      <c r="AG322" s="177" t="s">
        <v>64</v>
      </c>
      <c r="AH322" s="177" t="s">
        <v>64</v>
      </c>
      <c r="AI322" s="177" t="s">
        <v>64</v>
      </c>
      <c r="AJ322" s="177" t="s">
        <v>64</v>
      </c>
      <c r="AK322" s="177" t="s">
        <v>64</v>
      </c>
      <c r="AL322" s="177" t="s">
        <v>64</v>
      </c>
      <c r="AM322" s="177" t="s">
        <v>64</v>
      </c>
      <c r="AN322" s="177" t="s">
        <v>64</v>
      </c>
      <c r="AO322" s="177" t="s">
        <v>64</v>
      </c>
      <c r="AP322" s="177" t="s">
        <v>64</v>
      </c>
      <c r="AQ322" s="177" t="s">
        <v>64</v>
      </c>
      <c r="AR322" s="177" t="s">
        <v>64</v>
      </c>
      <c r="AS322" s="177" t="s">
        <v>64</v>
      </c>
      <c r="AT322" s="177" t="s">
        <v>64</v>
      </c>
      <c r="AU322" s="177" t="s">
        <v>64</v>
      </c>
      <c r="AV322" s="159" t="s">
        <v>65</v>
      </c>
      <c r="AW322" s="160" t="s">
        <v>65</v>
      </c>
      <c r="AX322" s="177" t="s">
        <v>65</v>
      </c>
      <c r="AY322" s="177" t="s">
        <v>64</v>
      </c>
      <c r="AZ322" s="177" t="s">
        <v>64</v>
      </c>
      <c r="BA322" s="159" t="s">
        <v>65</v>
      </c>
      <c r="BB322" s="177" t="s">
        <v>64</v>
      </c>
      <c r="BC322" s="177" t="s">
        <v>64</v>
      </c>
      <c r="BD322" s="177" t="s">
        <v>64</v>
      </c>
      <c r="BE322" s="177" t="s">
        <v>65</v>
      </c>
      <c r="BF322" s="177" t="s">
        <v>65</v>
      </c>
    </row>
    <row r="323" spans="1:58" ht="15.6" thickTop="1" thickBot="1" x14ac:dyDescent="0.35">
      <c r="A323" s="373"/>
      <c r="B323" s="71" t="s">
        <v>831</v>
      </c>
      <c r="D323" s="177" t="s">
        <v>64</v>
      </c>
      <c r="E323" s="177" t="s">
        <v>64</v>
      </c>
      <c r="F323" s="177" t="s">
        <v>64</v>
      </c>
      <c r="G323" s="177" t="s">
        <v>64</v>
      </c>
      <c r="H323" s="159" t="s">
        <v>64</v>
      </c>
      <c r="I323" s="160" t="s">
        <v>65</v>
      </c>
      <c r="J323" s="177" t="s">
        <v>64</v>
      </c>
      <c r="K323" s="159" t="s">
        <v>64</v>
      </c>
      <c r="L323" s="160" t="s">
        <v>65</v>
      </c>
      <c r="M323" s="177" t="s">
        <v>64</v>
      </c>
      <c r="N323" s="159" t="s">
        <v>64</v>
      </c>
      <c r="O323" s="161" t="s">
        <v>64</v>
      </c>
      <c r="P323" s="161" t="s">
        <v>64</v>
      </c>
      <c r="Q323" s="159" t="s">
        <v>64</v>
      </c>
      <c r="R323" s="160" t="s">
        <v>65</v>
      </c>
      <c r="S323" s="159" t="s">
        <v>64</v>
      </c>
      <c r="T323" s="160" t="s">
        <v>65</v>
      </c>
      <c r="U323" s="177" t="s">
        <v>64</v>
      </c>
      <c r="V323" s="177" t="s">
        <v>64</v>
      </c>
      <c r="W323" s="177" t="s">
        <v>64</v>
      </c>
      <c r="X323" s="177" t="s">
        <v>64</v>
      </c>
      <c r="Y323" s="177" t="s">
        <v>65</v>
      </c>
      <c r="Z323" s="177" t="s">
        <v>65</v>
      </c>
      <c r="AA323" s="177" t="s">
        <v>65</v>
      </c>
      <c r="AB323" s="177" t="s">
        <v>64</v>
      </c>
      <c r="AC323" s="177" t="s">
        <v>64</v>
      </c>
      <c r="AD323" s="177" t="s">
        <v>64</v>
      </c>
      <c r="AE323" s="177" t="s">
        <v>64</v>
      </c>
      <c r="AF323" s="177" t="s">
        <v>64</v>
      </c>
      <c r="AG323" s="177" t="s">
        <v>64</v>
      </c>
      <c r="AH323" s="177" t="s">
        <v>64</v>
      </c>
      <c r="AI323" s="177" t="s">
        <v>64</v>
      </c>
      <c r="AJ323" s="177" t="s">
        <v>64</v>
      </c>
      <c r="AK323" s="177" t="s">
        <v>64</v>
      </c>
      <c r="AL323" s="177" t="s">
        <v>64</v>
      </c>
      <c r="AM323" s="177" t="s">
        <v>64</v>
      </c>
      <c r="AN323" s="177" t="s">
        <v>64</v>
      </c>
      <c r="AO323" s="177" t="s">
        <v>64</v>
      </c>
      <c r="AP323" s="177" t="s">
        <v>64</v>
      </c>
      <c r="AQ323" s="177" t="s">
        <v>64</v>
      </c>
      <c r="AR323" s="177" t="s">
        <v>64</v>
      </c>
      <c r="AS323" s="177" t="s">
        <v>64</v>
      </c>
      <c r="AT323" s="177" t="s">
        <v>64</v>
      </c>
      <c r="AU323" s="177" t="s">
        <v>64</v>
      </c>
      <c r="AV323" s="159" t="s">
        <v>65</v>
      </c>
      <c r="AW323" s="160" t="s">
        <v>65</v>
      </c>
      <c r="AX323" s="177" t="s">
        <v>65</v>
      </c>
      <c r="AY323" s="177" t="s">
        <v>64</v>
      </c>
      <c r="AZ323" s="177" t="s">
        <v>64</v>
      </c>
      <c r="BA323" s="159" t="s">
        <v>65</v>
      </c>
      <c r="BB323" s="177" t="s">
        <v>64</v>
      </c>
      <c r="BC323" s="177" t="s">
        <v>64</v>
      </c>
      <c r="BD323" s="177" t="s">
        <v>64</v>
      </c>
      <c r="BE323" s="177" t="s">
        <v>65</v>
      </c>
      <c r="BF323" s="177" t="s">
        <v>65</v>
      </c>
    </row>
    <row r="324" spans="1:58" ht="15.6" thickTop="1" thickBot="1" x14ac:dyDescent="0.35">
      <c r="A324" s="373"/>
      <c r="B324" s="71" t="s">
        <v>832</v>
      </c>
      <c r="D324" s="177" t="s">
        <v>64</v>
      </c>
      <c r="E324" s="177" t="s">
        <v>64</v>
      </c>
      <c r="F324" s="177" t="s">
        <v>64</v>
      </c>
      <c r="G324" s="177" t="s">
        <v>64</v>
      </c>
      <c r="H324" s="159" t="s">
        <v>64</v>
      </c>
      <c r="I324" s="160" t="s">
        <v>65</v>
      </c>
      <c r="J324" s="177" t="s">
        <v>64</v>
      </c>
      <c r="K324" s="159" t="s">
        <v>64</v>
      </c>
      <c r="L324" s="160" t="s">
        <v>65</v>
      </c>
      <c r="M324" s="177" t="s">
        <v>64</v>
      </c>
      <c r="N324" s="159" t="s">
        <v>64</v>
      </c>
      <c r="O324" s="161" t="s">
        <v>64</v>
      </c>
      <c r="P324" s="161" t="s">
        <v>64</v>
      </c>
      <c r="Q324" s="159" t="s">
        <v>64</v>
      </c>
      <c r="R324" s="160" t="s">
        <v>65</v>
      </c>
      <c r="S324" s="159" t="s">
        <v>64</v>
      </c>
      <c r="T324" s="160" t="s">
        <v>65</v>
      </c>
      <c r="U324" s="177" t="s">
        <v>64</v>
      </c>
      <c r="V324" s="177" t="s">
        <v>64</v>
      </c>
      <c r="W324" s="177" t="s">
        <v>64</v>
      </c>
      <c r="X324" s="177" t="s">
        <v>64</v>
      </c>
      <c r="Y324" s="177" t="s">
        <v>65</v>
      </c>
      <c r="Z324" s="177" t="s">
        <v>65</v>
      </c>
      <c r="AA324" s="177" t="s">
        <v>65</v>
      </c>
      <c r="AB324" s="177" t="s">
        <v>64</v>
      </c>
      <c r="AC324" s="177" t="s">
        <v>64</v>
      </c>
      <c r="AD324" s="177" t="s">
        <v>64</v>
      </c>
      <c r="AE324" s="177" t="s">
        <v>64</v>
      </c>
      <c r="AF324" s="177" t="s">
        <v>64</v>
      </c>
      <c r="AG324" s="177" t="s">
        <v>64</v>
      </c>
      <c r="AH324" s="177" t="s">
        <v>64</v>
      </c>
      <c r="AI324" s="177" t="s">
        <v>64</v>
      </c>
      <c r="AJ324" s="177" t="s">
        <v>64</v>
      </c>
      <c r="AK324" s="177" t="s">
        <v>711</v>
      </c>
      <c r="AL324" s="177" t="s">
        <v>64</v>
      </c>
      <c r="AM324" s="177" t="s">
        <v>64</v>
      </c>
      <c r="AN324" s="177" t="s">
        <v>64</v>
      </c>
      <c r="AO324" s="177" t="s">
        <v>64</v>
      </c>
      <c r="AP324" s="177" t="s">
        <v>64</v>
      </c>
      <c r="AQ324" s="177" t="s">
        <v>64</v>
      </c>
      <c r="AR324" s="177" t="s">
        <v>64</v>
      </c>
      <c r="AS324" s="177" t="s">
        <v>64</v>
      </c>
      <c r="AT324" s="177" t="s">
        <v>64</v>
      </c>
      <c r="AU324" s="177" t="s">
        <v>64</v>
      </c>
      <c r="AV324" s="159" t="s">
        <v>65</v>
      </c>
      <c r="AW324" s="160" t="s">
        <v>65</v>
      </c>
      <c r="AX324" s="177" t="s">
        <v>65</v>
      </c>
      <c r="AY324" s="177" t="s">
        <v>64</v>
      </c>
      <c r="AZ324" s="177" t="s">
        <v>64</v>
      </c>
      <c r="BA324" s="159" t="s">
        <v>65</v>
      </c>
      <c r="BB324" s="177" t="s">
        <v>64</v>
      </c>
      <c r="BC324" s="177" t="s">
        <v>64</v>
      </c>
      <c r="BD324" s="177" t="s">
        <v>64</v>
      </c>
      <c r="BE324" s="177" t="s">
        <v>65</v>
      </c>
      <c r="BF324" s="177" t="s">
        <v>65</v>
      </c>
    </row>
    <row r="325" spans="1:58" ht="15.6" thickTop="1" thickBot="1" x14ac:dyDescent="0.35">
      <c r="A325" s="373"/>
      <c r="B325" s="71" t="s">
        <v>833</v>
      </c>
      <c r="D325" s="177" t="s">
        <v>64</v>
      </c>
      <c r="E325" s="177" t="s">
        <v>64</v>
      </c>
      <c r="F325" s="177" t="s">
        <v>64</v>
      </c>
      <c r="G325" s="177" t="s">
        <v>64</v>
      </c>
      <c r="H325" s="159" t="s">
        <v>64</v>
      </c>
      <c r="I325" s="160" t="s">
        <v>65</v>
      </c>
      <c r="J325" s="177" t="s">
        <v>64</v>
      </c>
      <c r="K325" s="159" t="s">
        <v>64</v>
      </c>
      <c r="L325" s="160" t="s">
        <v>65</v>
      </c>
      <c r="M325" s="177" t="s">
        <v>64</v>
      </c>
      <c r="N325" s="159" t="s">
        <v>64</v>
      </c>
      <c r="O325" s="161" t="s">
        <v>64</v>
      </c>
      <c r="P325" s="161" t="s">
        <v>64</v>
      </c>
      <c r="Q325" s="159" t="s">
        <v>64</v>
      </c>
      <c r="R325" s="160" t="s">
        <v>65</v>
      </c>
      <c r="S325" s="159" t="s">
        <v>64</v>
      </c>
      <c r="T325" s="160" t="s">
        <v>65</v>
      </c>
      <c r="U325" s="177" t="s">
        <v>64</v>
      </c>
      <c r="V325" s="177" t="s">
        <v>64</v>
      </c>
      <c r="W325" s="177" t="s">
        <v>64</v>
      </c>
      <c r="X325" s="177" t="s">
        <v>64</v>
      </c>
      <c r="Y325" s="177" t="s">
        <v>65</v>
      </c>
      <c r="Z325" s="177" t="s">
        <v>65</v>
      </c>
      <c r="AA325" s="177" t="s">
        <v>65</v>
      </c>
      <c r="AB325" s="177" t="s">
        <v>64</v>
      </c>
      <c r="AC325" s="177" t="s">
        <v>64</v>
      </c>
      <c r="AD325" s="177" t="s">
        <v>64</v>
      </c>
      <c r="AE325" s="177" t="s">
        <v>64</v>
      </c>
      <c r="AF325" s="177" t="s">
        <v>64</v>
      </c>
      <c r="AG325" s="177" t="s">
        <v>64</v>
      </c>
      <c r="AH325" s="177" t="s">
        <v>64</v>
      </c>
      <c r="AI325" s="177" t="s">
        <v>64</v>
      </c>
      <c r="AJ325" s="177" t="s">
        <v>64</v>
      </c>
      <c r="AK325" s="177" t="s">
        <v>711</v>
      </c>
      <c r="AL325" s="177" t="s">
        <v>64</v>
      </c>
      <c r="AM325" s="177" t="s">
        <v>64</v>
      </c>
      <c r="AN325" s="177" t="s">
        <v>64</v>
      </c>
      <c r="AO325" s="177" t="s">
        <v>64</v>
      </c>
      <c r="AP325" s="177" t="s">
        <v>64</v>
      </c>
      <c r="AQ325" s="177" t="s">
        <v>64</v>
      </c>
      <c r="AR325" s="177" t="s">
        <v>64</v>
      </c>
      <c r="AS325" s="177" t="s">
        <v>64</v>
      </c>
      <c r="AT325" s="177" t="s">
        <v>64</v>
      </c>
      <c r="AU325" s="177" t="s">
        <v>64</v>
      </c>
      <c r="AV325" s="159" t="s">
        <v>65</v>
      </c>
      <c r="AW325" s="160" t="s">
        <v>65</v>
      </c>
      <c r="AX325" s="177" t="s">
        <v>65</v>
      </c>
      <c r="AY325" s="177" t="s">
        <v>64</v>
      </c>
      <c r="AZ325" s="177" t="s">
        <v>64</v>
      </c>
      <c r="BA325" s="159" t="s">
        <v>65</v>
      </c>
      <c r="BB325" s="177" t="s">
        <v>64</v>
      </c>
      <c r="BC325" s="177" t="s">
        <v>64</v>
      </c>
      <c r="BD325" s="177" t="s">
        <v>64</v>
      </c>
      <c r="BE325" s="177" t="s">
        <v>65</v>
      </c>
      <c r="BF325" s="177" t="s">
        <v>65</v>
      </c>
    </row>
    <row r="326" spans="1:58" ht="15.6" thickTop="1" thickBot="1" x14ac:dyDescent="0.35">
      <c r="A326" s="373"/>
      <c r="B326" s="72" t="s">
        <v>834</v>
      </c>
      <c r="D326" s="177" t="s">
        <v>64</v>
      </c>
      <c r="E326" s="177" t="s">
        <v>64</v>
      </c>
      <c r="F326" s="177" t="s">
        <v>64</v>
      </c>
      <c r="G326" s="177" t="s">
        <v>64</v>
      </c>
      <c r="H326" s="159" t="s">
        <v>64</v>
      </c>
      <c r="I326" s="160" t="s">
        <v>65</v>
      </c>
      <c r="J326" s="177" t="s">
        <v>64</v>
      </c>
      <c r="K326" s="159" t="s">
        <v>64</v>
      </c>
      <c r="L326" s="160" t="s">
        <v>65</v>
      </c>
      <c r="M326" s="177" t="s">
        <v>64</v>
      </c>
      <c r="N326" s="159" t="s">
        <v>64</v>
      </c>
      <c r="O326" s="161" t="s">
        <v>64</v>
      </c>
      <c r="P326" s="161" t="s">
        <v>64</v>
      </c>
      <c r="Q326" s="159" t="s">
        <v>64</v>
      </c>
      <c r="R326" s="160" t="s">
        <v>65</v>
      </c>
      <c r="S326" s="159" t="s">
        <v>64</v>
      </c>
      <c r="T326" s="160" t="s">
        <v>65</v>
      </c>
      <c r="U326" s="177" t="s">
        <v>64</v>
      </c>
      <c r="V326" s="177" t="s">
        <v>64</v>
      </c>
      <c r="W326" s="177" t="s">
        <v>64</v>
      </c>
      <c r="X326" s="177" t="s">
        <v>64</v>
      </c>
      <c r="Y326" s="177" t="s">
        <v>64</v>
      </c>
      <c r="Z326" s="177" t="s">
        <v>65</v>
      </c>
      <c r="AA326" s="177" t="s">
        <v>65</v>
      </c>
      <c r="AB326" s="177" t="s">
        <v>64</v>
      </c>
      <c r="AC326" s="177" t="s">
        <v>64</v>
      </c>
      <c r="AD326" s="177" t="s">
        <v>64</v>
      </c>
      <c r="AE326" s="177" t="s">
        <v>64</v>
      </c>
      <c r="AF326" s="177" t="s">
        <v>64</v>
      </c>
      <c r="AG326" s="177" t="s">
        <v>64</v>
      </c>
      <c r="AH326" s="177" t="s">
        <v>64</v>
      </c>
      <c r="AI326" s="177" t="s">
        <v>64</v>
      </c>
      <c r="AJ326" s="177" t="s">
        <v>64</v>
      </c>
      <c r="AK326" s="177" t="s">
        <v>711</v>
      </c>
      <c r="AL326" s="177" t="s">
        <v>64</v>
      </c>
      <c r="AM326" s="177" t="s">
        <v>64</v>
      </c>
      <c r="AN326" s="177" t="s">
        <v>64</v>
      </c>
      <c r="AO326" s="177" t="s">
        <v>64</v>
      </c>
      <c r="AP326" s="177" t="s">
        <v>64</v>
      </c>
      <c r="AQ326" s="177" t="s">
        <v>64</v>
      </c>
      <c r="AR326" s="177" t="s">
        <v>64</v>
      </c>
      <c r="AS326" s="177" t="s">
        <v>64</v>
      </c>
      <c r="AT326" s="177" t="s">
        <v>64</v>
      </c>
      <c r="AU326" s="177" t="s">
        <v>64</v>
      </c>
      <c r="AV326" s="159" t="s">
        <v>65</v>
      </c>
      <c r="AW326" s="160" t="s">
        <v>65</v>
      </c>
      <c r="AX326" s="177" t="s">
        <v>65</v>
      </c>
      <c r="AY326" s="177" t="s">
        <v>64</v>
      </c>
      <c r="AZ326" s="177" t="s">
        <v>64</v>
      </c>
      <c r="BA326" s="159" t="s">
        <v>65</v>
      </c>
      <c r="BB326" s="177" t="s">
        <v>64</v>
      </c>
      <c r="BC326" s="177" t="s">
        <v>64</v>
      </c>
      <c r="BD326" s="177" t="s">
        <v>64</v>
      </c>
      <c r="BE326" s="177" t="s">
        <v>65</v>
      </c>
      <c r="BF326" s="177" t="s">
        <v>64</v>
      </c>
    </row>
    <row r="327" spans="1:58" ht="15.6" thickTop="1" thickBot="1" x14ac:dyDescent="0.35">
      <c r="A327" s="373"/>
      <c r="B327" s="72" t="s">
        <v>835</v>
      </c>
      <c r="D327" s="177" t="s">
        <v>64</v>
      </c>
      <c r="E327" s="177" t="s">
        <v>64</v>
      </c>
      <c r="F327" s="177" t="s">
        <v>64</v>
      </c>
      <c r="G327" s="177" t="s">
        <v>64</v>
      </c>
      <c r="H327" s="159" t="s">
        <v>64</v>
      </c>
      <c r="I327" s="160" t="s">
        <v>65</v>
      </c>
      <c r="J327" s="177" t="s">
        <v>64</v>
      </c>
      <c r="K327" s="159" t="s">
        <v>64</v>
      </c>
      <c r="L327" s="160" t="s">
        <v>65</v>
      </c>
      <c r="M327" s="177" t="s">
        <v>64</v>
      </c>
      <c r="N327" s="159" t="s">
        <v>64</v>
      </c>
      <c r="O327" s="161" t="s">
        <v>64</v>
      </c>
      <c r="P327" s="161" t="s">
        <v>64</v>
      </c>
      <c r="Q327" s="159" t="s">
        <v>64</v>
      </c>
      <c r="R327" s="160" t="s">
        <v>65</v>
      </c>
      <c r="S327" s="159" t="s">
        <v>64</v>
      </c>
      <c r="T327" s="160" t="s">
        <v>65</v>
      </c>
      <c r="U327" s="177" t="s">
        <v>64</v>
      </c>
      <c r="V327" s="177" t="s">
        <v>64</v>
      </c>
      <c r="W327" s="177" t="s">
        <v>64</v>
      </c>
      <c r="X327" s="177" t="s">
        <v>64</v>
      </c>
      <c r="Y327" s="177" t="s">
        <v>64</v>
      </c>
      <c r="Z327" s="177" t="s">
        <v>65</v>
      </c>
      <c r="AA327" s="177" t="s">
        <v>65</v>
      </c>
      <c r="AB327" s="177" t="s">
        <v>64</v>
      </c>
      <c r="AC327" s="177" t="s">
        <v>64</v>
      </c>
      <c r="AD327" s="177" t="s">
        <v>64</v>
      </c>
      <c r="AE327" s="177" t="s">
        <v>64</v>
      </c>
      <c r="AF327" s="177" t="s">
        <v>64</v>
      </c>
      <c r="AG327" s="177" t="s">
        <v>64</v>
      </c>
      <c r="AH327" s="177" t="s">
        <v>64</v>
      </c>
      <c r="AI327" s="177" t="s">
        <v>64</v>
      </c>
      <c r="AJ327" s="177" t="s">
        <v>64</v>
      </c>
      <c r="AK327" s="177" t="s">
        <v>64</v>
      </c>
      <c r="AL327" s="177" t="s">
        <v>64</v>
      </c>
      <c r="AM327" s="177" t="s">
        <v>64</v>
      </c>
      <c r="AN327" s="177" t="s">
        <v>64</v>
      </c>
      <c r="AO327" s="177" t="s">
        <v>64</v>
      </c>
      <c r="AP327" s="177" t="s">
        <v>64</v>
      </c>
      <c r="AQ327" s="177" t="s">
        <v>64</v>
      </c>
      <c r="AR327" s="177" t="s">
        <v>65</v>
      </c>
      <c r="AS327" s="177" t="s">
        <v>64</v>
      </c>
      <c r="AT327" s="177" t="s">
        <v>64</v>
      </c>
      <c r="AU327" s="177" t="s">
        <v>64</v>
      </c>
      <c r="AV327" s="159" t="s">
        <v>65</v>
      </c>
      <c r="AW327" s="160" t="s">
        <v>65</v>
      </c>
      <c r="AX327" s="177" t="s">
        <v>65</v>
      </c>
      <c r="AY327" s="177" t="s">
        <v>64</v>
      </c>
      <c r="AZ327" s="177" t="s">
        <v>64</v>
      </c>
      <c r="BA327" s="159" t="s">
        <v>65</v>
      </c>
      <c r="BB327" s="177" t="s">
        <v>64</v>
      </c>
      <c r="BC327" s="177" t="s">
        <v>64</v>
      </c>
      <c r="BD327" s="177" t="s">
        <v>64</v>
      </c>
      <c r="BE327" s="177" t="s">
        <v>65</v>
      </c>
      <c r="BF327" s="177" t="s">
        <v>65</v>
      </c>
    </row>
    <row r="328" spans="1:58" ht="15.6" thickTop="1" thickBot="1" x14ac:dyDescent="0.35">
      <c r="A328" s="373"/>
      <c r="B328" s="72" t="s">
        <v>836</v>
      </c>
      <c r="D328" s="177" t="s">
        <v>64</v>
      </c>
      <c r="E328" s="177" t="s">
        <v>64</v>
      </c>
      <c r="F328" s="177" t="s">
        <v>64</v>
      </c>
      <c r="G328" s="177" t="s">
        <v>64</v>
      </c>
      <c r="H328" s="159" t="s">
        <v>64</v>
      </c>
      <c r="I328" s="160" t="s">
        <v>65</v>
      </c>
      <c r="J328" s="177" t="s">
        <v>64</v>
      </c>
      <c r="K328" s="159" t="s">
        <v>64</v>
      </c>
      <c r="L328" s="160" t="s">
        <v>65</v>
      </c>
      <c r="M328" s="177" t="s">
        <v>64</v>
      </c>
      <c r="N328" s="159" t="s">
        <v>64</v>
      </c>
      <c r="O328" s="161" t="s">
        <v>64</v>
      </c>
      <c r="P328" s="161" t="s">
        <v>64</v>
      </c>
      <c r="Q328" s="159" t="s">
        <v>64</v>
      </c>
      <c r="R328" s="160" t="s">
        <v>65</v>
      </c>
      <c r="S328" s="159" t="s">
        <v>64</v>
      </c>
      <c r="T328" s="160" t="s">
        <v>65</v>
      </c>
      <c r="U328" s="177" t="s">
        <v>64</v>
      </c>
      <c r="V328" s="177" t="s">
        <v>64</v>
      </c>
      <c r="W328" s="177" t="s">
        <v>64</v>
      </c>
      <c r="X328" s="177" t="s">
        <v>64</v>
      </c>
      <c r="Y328" s="177" t="s">
        <v>65</v>
      </c>
      <c r="Z328" s="177" t="s">
        <v>65</v>
      </c>
      <c r="AA328" s="177" t="s">
        <v>65</v>
      </c>
      <c r="AB328" s="177" t="s">
        <v>64</v>
      </c>
      <c r="AC328" s="177" t="s">
        <v>64</v>
      </c>
      <c r="AD328" s="177" t="s">
        <v>64</v>
      </c>
      <c r="AE328" s="177" t="s">
        <v>64</v>
      </c>
      <c r="AF328" s="177" t="s">
        <v>64</v>
      </c>
      <c r="AG328" s="177" t="s">
        <v>64</v>
      </c>
      <c r="AH328" s="177" t="s">
        <v>64</v>
      </c>
      <c r="AI328" s="177" t="s">
        <v>64</v>
      </c>
      <c r="AJ328" s="177" t="s">
        <v>64</v>
      </c>
      <c r="AK328" s="177" t="s">
        <v>64</v>
      </c>
      <c r="AL328" s="177" t="s">
        <v>64</v>
      </c>
      <c r="AM328" s="177" t="s">
        <v>64</v>
      </c>
      <c r="AN328" s="177" t="s">
        <v>64</v>
      </c>
      <c r="AO328" s="177" t="s">
        <v>64</v>
      </c>
      <c r="AP328" s="177" t="s">
        <v>64</v>
      </c>
      <c r="AQ328" s="177" t="s">
        <v>64</v>
      </c>
      <c r="AR328" s="177" t="s">
        <v>65</v>
      </c>
      <c r="AS328" s="177" t="s">
        <v>64</v>
      </c>
      <c r="AT328" s="177" t="s">
        <v>64</v>
      </c>
      <c r="AU328" s="177" t="s">
        <v>64</v>
      </c>
      <c r="AV328" s="159" t="s">
        <v>65</v>
      </c>
      <c r="AW328" s="160" t="s">
        <v>65</v>
      </c>
      <c r="AX328" s="177" t="s">
        <v>65</v>
      </c>
      <c r="AY328" s="177" t="s">
        <v>64</v>
      </c>
      <c r="AZ328" s="177" t="s">
        <v>64</v>
      </c>
      <c r="BA328" s="159" t="s">
        <v>65</v>
      </c>
      <c r="BB328" s="177" t="s">
        <v>64</v>
      </c>
      <c r="BC328" s="177" t="s">
        <v>64</v>
      </c>
      <c r="BD328" s="177" t="s">
        <v>64</v>
      </c>
      <c r="BE328" s="177" t="s">
        <v>65</v>
      </c>
      <c r="BF328" s="177" t="s">
        <v>65</v>
      </c>
    </row>
    <row r="329" spans="1:58" ht="15.6" thickTop="1" thickBot="1" x14ac:dyDescent="0.35">
      <c r="A329" s="373"/>
      <c r="B329" s="72" t="s">
        <v>837</v>
      </c>
      <c r="D329" s="177" t="s">
        <v>64</v>
      </c>
      <c r="E329" s="177" t="s">
        <v>64</v>
      </c>
      <c r="F329" s="177" t="s">
        <v>64</v>
      </c>
      <c r="G329" s="177" t="s">
        <v>64</v>
      </c>
      <c r="H329" s="159" t="s">
        <v>64</v>
      </c>
      <c r="I329" s="160" t="s">
        <v>65</v>
      </c>
      <c r="J329" s="177" t="s">
        <v>64</v>
      </c>
      <c r="K329" s="159" t="s">
        <v>64</v>
      </c>
      <c r="L329" s="160" t="s">
        <v>65</v>
      </c>
      <c r="M329" s="177" t="s">
        <v>64</v>
      </c>
      <c r="N329" s="159" t="s">
        <v>64</v>
      </c>
      <c r="O329" s="161" t="s">
        <v>64</v>
      </c>
      <c r="P329" s="161" t="s">
        <v>64</v>
      </c>
      <c r="Q329" s="159" t="s">
        <v>64</v>
      </c>
      <c r="R329" s="160" t="s">
        <v>65</v>
      </c>
      <c r="S329" s="159" t="s">
        <v>64</v>
      </c>
      <c r="T329" s="160" t="s">
        <v>65</v>
      </c>
      <c r="U329" s="177" t="s">
        <v>64</v>
      </c>
      <c r="V329" s="177" t="s">
        <v>64</v>
      </c>
      <c r="W329" s="177" t="s">
        <v>64</v>
      </c>
      <c r="X329" s="177" t="s">
        <v>64</v>
      </c>
      <c r="Y329" s="177" t="s">
        <v>65</v>
      </c>
      <c r="Z329" s="177" t="s">
        <v>65</v>
      </c>
      <c r="AA329" s="177" t="s">
        <v>65</v>
      </c>
      <c r="AB329" s="177" t="s">
        <v>64</v>
      </c>
      <c r="AC329" s="177" t="s">
        <v>64</v>
      </c>
      <c r="AD329" s="177" t="s">
        <v>64</v>
      </c>
      <c r="AE329" s="177" t="s">
        <v>64</v>
      </c>
      <c r="AF329" s="177" t="s">
        <v>64</v>
      </c>
      <c r="AG329" s="177" t="s">
        <v>65</v>
      </c>
      <c r="AH329" s="177" t="s">
        <v>65</v>
      </c>
      <c r="AI329" s="177" t="s">
        <v>64</v>
      </c>
      <c r="AJ329" s="177" t="s">
        <v>64</v>
      </c>
      <c r="AK329" s="177" t="s">
        <v>64</v>
      </c>
      <c r="AL329" s="177" t="s">
        <v>64</v>
      </c>
      <c r="AM329" s="177" t="s">
        <v>64</v>
      </c>
      <c r="AN329" s="177" t="s">
        <v>65</v>
      </c>
      <c r="AO329" s="177" t="s">
        <v>64</v>
      </c>
      <c r="AP329" s="177" t="s">
        <v>64</v>
      </c>
      <c r="AQ329" s="177" t="s">
        <v>64</v>
      </c>
      <c r="AR329" s="177" t="s">
        <v>65</v>
      </c>
      <c r="AS329" s="177" t="s">
        <v>64</v>
      </c>
      <c r="AT329" s="177" t="s">
        <v>64</v>
      </c>
      <c r="AU329" s="177" t="s">
        <v>64</v>
      </c>
      <c r="AV329" s="159" t="s">
        <v>65</v>
      </c>
      <c r="AW329" s="160" t="s">
        <v>65</v>
      </c>
      <c r="AX329" s="177" t="s">
        <v>65</v>
      </c>
      <c r="AY329" s="177" t="s">
        <v>64</v>
      </c>
      <c r="AZ329" s="177" t="s">
        <v>64</v>
      </c>
      <c r="BA329" s="159" t="s">
        <v>65</v>
      </c>
      <c r="BB329" s="177" t="s">
        <v>64</v>
      </c>
      <c r="BC329" s="177" t="s">
        <v>64</v>
      </c>
      <c r="BD329" s="177" t="s">
        <v>64</v>
      </c>
      <c r="BE329" s="177" t="s">
        <v>65</v>
      </c>
      <c r="BF329" s="177" t="s">
        <v>65</v>
      </c>
    </row>
    <row r="330" spans="1:58" ht="15.6" thickTop="1" thickBot="1" x14ac:dyDescent="0.35">
      <c r="A330" s="373"/>
      <c r="B330" s="72" t="s">
        <v>838</v>
      </c>
      <c r="D330" s="177" t="s">
        <v>64</v>
      </c>
      <c r="E330" s="177" t="s">
        <v>64</v>
      </c>
      <c r="F330" s="177" t="s">
        <v>64</v>
      </c>
      <c r="G330" s="177" t="s">
        <v>64</v>
      </c>
      <c r="H330" s="159" t="s">
        <v>64</v>
      </c>
      <c r="I330" s="160" t="s">
        <v>65</v>
      </c>
      <c r="J330" s="177" t="s">
        <v>64</v>
      </c>
      <c r="K330" s="159" t="s">
        <v>64</v>
      </c>
      <c r="L330" s="160" t="s">
        <v>65</v>
      </c>
      <c r="M330" s="177" t="s">
        <v>64</v>
      </c>
      <c r="N330" s="159" t="s">
        <v>64</v>
      </c>
      <c r="O330" s="161" t="s">
        <v>64</v>
      </c>
      <c r="P330" s="161" t="s">
        <v>64</v>
      </c>
      <c r="Q330" s="159" t="s">
        <v>64</v>
      </c>
      <c r="R330" s="160" t="s">
        <v>65</v>
      </c>
      <c r="S330" s="159" t="s">
        <v>64</v>
      </c>
      <c r="T330" s="160" t="s">
        <v>65</v>
      </c>
      <c r="U330" s="177" t="s">
        <v>64</v>
      </c>
      <c r="V330" s="177" t="s">
        <v>64</v>
      </c>
      <c r="W330" s="177" t="s">
        <v>64</v>
      </c>
      <c r="X330" s="177" t="s">
        <v>64</v>
      </c>
      <c r="Y330" s="177" t="s">
        <v>64</v>
      </c>
      <c r="Z330" s="177" t="s">
        <v>65</v>
      </c>
      <c r="AA330" s="177" t="s">
        <v>65</v>
      </c>
      <c r="AB330" s="177" t="s">
        <v>64</v>
      </c>
      <c r="AC330" s="177" t="s">
        <v>64</v>
      </c>
      <c r="AD330" s="177" t="s">
        <v>64</v>
      </c>
      <c r="AE330" s="177" t="s">
        <v>64</v>
      </c>
      <c r="AF330" s="177" t="s">
        <v>64</v>
      </c>
      <c r="AG330" s="177" t="s">
        <v>64</v>
      </c>
      <c r="AH330" s="177" t="s">
        <v>64</v>
      </c>
      <c r="AI330" s="177" t="s">
        <v>64</v>
      </c>
      <c r="AJ330" s="177" t="s">
        <v>64</v>
      </c>
      <c r="AK330" s="177" t="s">
        <v>711</v>
      </c>
      <c r="AL330" s="177" t="s">
        <v>64</v>
      </c>
      <c r="AM330" s="177" t="s">
        <v>64</v>
      </c>
      <c r="AN330" s="177" t="s">
        <v>64</v>
      </c>
      <c r="AO330" s="177" t="s">
        <v>64</v>
      </c>
      <c r="AP330" s="177" t="s">
        <v>64</v>
      </c>
      <c r="AQ330" s="177" t="s">
        <v>64</v>
      </c>
      <c r="AR330" s="177" t="s">
        <v>64</v>
      </c>
      <c r="AS330" s="177" t="s">
        <v>64</v>
      </c>
      <c r="AT330" s="177" t="s">
        <v>64</v>
      </c>
      <c r="AU330" s="177" t="s">
        <v>64</v>
      </c>
      <c r="AV330" s="159" t="s">
        <v>65</v>
      </c>
      <c r="AW330" s="160" t="s">
        <v>65</v>
      </c>
      <c r="AX330" s="177" t="s">
        <v>65</v>
      </c>
      <c r="AY330" s="177" t="s">
        <v>64</v>
      </c>
      <c r="AZ330" s="177" t="s">
        <v>64</v>
      </c>
      <c r="BA330" s="159" t="s">
        <v>65</v>
      </c>
      <c r="BB330" s="177" t="s">
        <v>64</v>
      </c>
      <c r="BC330" s="177" t="s">
        <v>64</v>
      </c>
      <c r="BD330" s="177" t="s">
        <v>64</v>
      </c>
      <c r="BE330" s="177" t="s">
        <v>65</v>
      </c>
      <c r="BF330" s="177" t="s">
        <v>64</v>
      </c>
    </row>
    <row r="331" spans="1:58" ht="15.6" thickTop="1" thickBot="1" x14ac:dyDescent="0.35">
      <c r="A331" s="373"/>
      <c r="B331" s="72" t="s">
        <v>839</v>
      </c>
      <c r="D331" s="177" t="s">
        <v>64</v>
      </c>
      <c r="E331" s="177" t="s">
        <v>64</v>
      </c>
      <c r="F331" s="177" t="s">
        <v>64</v>
      </c>
      <c r="G331" s="177" t="s">
        <v>64</v>
      </c>
      <c r="H331" s="159" t="s">
        <v>64</v>
      </c>
      <c r="I331" s="160" t="s">
        <v>65</v>
      </c>
      <c r="J331" s="177" t="s">
        <v>64</v>
      </c>
      <c r="K331" s="159" t="s">
        <v>64</v>
      </c>
      <c r="L331" s="160" t="s">
        <v>65</v>
      </c>
      <c r="M331" s="177" t="s">
        <v>64</v>
      </c>
      <c r="N331" s="159" t="s">
        <v>64</v>
      </c>
      <c r="O331" s="161" t="s">
        <v>64</v>
      </c>
      <c r="P331" s="161" t="s">
        <v>64</v>
      </c>
      <c r="Q331" s="159" t="s">
        <v>64</v>
      </c>
      <c r="R331" s="160" t="s">
        <v>65</v>
      </c>
      <c r="S331" s="159" t="s">
        <v>64</v>
      </c>
      <c r="T331" s="160" t="s">
        <v>65</v>
      </c>
      <c r="U331" s="177" t="s">
        <v>64</v>
      </c>
      <c r="V331" s="177" t="s">
        <v>64</v>
      </c>
      <c r="W331" s="177" t="s">
        <v>64</v>
      </c>
      <c r="X331" s="177" t="s">
        <v>64</v>
      </c>
      <c r="Y331" s="177" t="s">
        <v>64</v>
      </c>
      <c r="Z331" s="177" t="s">
        <v>65</v>
      </c>
      <c r="AA331" s="177" t="s">
        <v>65</v>
      </c>
      <c r="AB331" s="177" t="s">
        <v>64</v>
      </c>
      <c r="AC331" s="177" t="s">
        <v>64</v>
      </c>
      <c r="AD331" s="177" t="s">
        <v>64</v>
      </c>
      <c r="AE331" s="177" t="s">
        <v>64</v>
      </c>
      <c r="AF331" s="177" t="s">
        <v>64</v>
      </c>
      <c r="AG331" s="177" t="s">
        <v>64</v>
      </c>
      <c r="AH331" s="177" t="s">
        <v>64</v>
      </c>
      <c r="AI331" s="177" t="s">
        <v>64</v>
      </c>
      <c r="AJ331" s="177" t="s">
        <v>64</v>
      </c>
      <c r="AK331" s="177" t="s">
        <v>711</v>
      </c>
      <c r="AL331" s="177" t="s">
        <v>64</v>
      </c>
      <c r="AM331" s="177" t="s">
        <v>64</v>
      </c>
      <c r="AN331" s="177" t="s">
        <v>64</v>
      </c>
      <c r="AO331" s="177" t="s">
        <v>64</v>
      </c>
      <c r="AP331" s="177" t="s">
        <v>64</v>
      </c>
      <c r="AQ331" s="177" t="s">
        <v>64</v>
      </c>
      <c r="AR331" s="177" t="s">
        <v>64</v>
      </c>
      <c r="AS331" s="177" t="s">
        <v>64</v>
      </c>
      <c r="AT331" s="177" t="s">
        <v>64</v>
      </c>
      <c r="AU331" s="177" t="s">
        <v>64</v>
      </c>
      <c r="AV331" s="159" t="s">
        <v>65</v>
      </c>
      <c r="AW331" s="160" t="s">
        <v>65</v>
      </c>
      <c r="AX331" s="177" t="s">
        <v>65</v>
      </c>
      <c r="AY331" s="177" t="s">
        <v>64</v>
      </c>
      <c r="AZ331" s="177" t="s">
        <v>64</v>
      </c>
      <c r="BA331" s="159" t="s">
        <v>65</v>
      </c>
      <c r="BB331" s="177" t="s">
        <v>64</v>
      </c>
      <c r="BC331" s="177" t="s">
        <v>64</v>
      </c>
      <c r="BD331" s="177" t="s">
        <v>64</v>
      </c>
      <c r="BE331" s="177" t="s">
        <v>65</v>
      </c>
      <c r="BF331" s="177" t="s">
        <v>64</v>
      </c>
    </row>
    <row r="332" spans="1:58" ht="15.6" thickTop="1" thickBot="1" x14ac:dyDescent="0.35">
      <c r="A332" s="373"/>
      <c r="B332" s="72" t="s">
        <v>840</v>
      </c>
      <c r="D332" s="177" t="s">
        <v>64</v>
      </c>
      <c r="E332" s="177" t="s">
        <v>64</v>
      </c>
      <c r="F332" s="177" t="s">
        <v>64</v>
      </c>
      <c r="G332" s="177" t="s">
        <v>64</v>
      </c>
      <c r="H332" s="159" t="s">
        <v>64</v>
      </c>
      <c r="I332" s="160" t="s">
        <v>65</v>
      </c>
      <c r="J332" s="177" t="s">
        <v>64</v>
      </c>
      <c r="K332" s="159" t="s">
        <v>64</v>
      </c>
      <c r="L332" s="160" t="s">
        <v>65</v>
      </c>
      <c r="M332" s="177" t="s">
        <v>64</v>
      </c>
      <c r="N332" s="159" t="s">
        <v>64</v>
      </c>
      <c r="O332" s="161" t="s">
        <v>64</v>
      </c>
      <c r="P332" s="161" t="s">
        <v>64</v>
      </c>
      <c r="Q332" s="159" t="s">
        <v>64</v>
      </c>
      <c r="R332" s="160" t="s">
        <v>65</v>
      </c>
      <c r="S332" s="159" t="s">
        <v>64</v>
      </c>
      <c r="T332" s="160" t="s">
        <v>65</v>
      </c>
      <c r="U332" s="177" t="s">
        <v>64</v>
      </c>
      <c r="V332" s="177" t="s">
        <v>64</v>
      </c>
      <c r="W332" s="177" t="s">
        <v>64</v>
      </c>
      <c r="X332" s="177" t="s">
        <v>64</v>
      </c>
      <c r="Y332" s="177" t="s">
        <v>64</v>
      </c>
      <c r="Z332" s="177" t="s">
        <v>65</v>
      </c>
      <c r="AA332" s="177" t="s">
        <v>65</v>
      </c>
      <c r="AB332" s="177" t="s">
        <v>64</v>
      </c>
      <c r="AC332" s="177" t="s">
        <v>64</v>
      </c>
      <c r="AD332" s="177" t="s">
        <v>64</v>
      </c>
      <c r="AE332" s="177" t="s">
        <v>64</v>
      </c>
      <c r="AF332" s="177" t="s">
        <v>64</v>
      </c>
      <c r="AG332" s="177" t="s">
        <v>64</v>
      </c>
      <c r="AH332" s="177" t="s">
        <v>64</v>
      </c>
      <c r="AI332" s="177" t="s">
        <v>64</v>
      </c>
      <c r="AJ332" s="177" t="s">
        <v>64</v>
      </c>
      <c r="AK332" s="177" t="s">
        <v>64</v>
      </c>
      <c r="AL332" s="177" t="s">
        <v>64</v>
      </c>
      <c r="AM332" s="177" t="s">
        <v>64</v>
      </c>
      <c r="AN332" s="177" t="s">
        <v>64</v>
      </c>
      <c r="AO332" s="177" t="s">
        <v>64</v>
      </c>
      <c r="AP332" s="177" t="s">
        <v>64</v>
      </c>
      <c r="AQ332" s="177" t="s">
        <v>64</v>
      </c>
      <c r="AR332" s="177" t="s">
        <v>64</v>
      </c>
      <c r="AS332" s="177" t="s">
        <v>64</v>
      </c>
      <c r="AT332" s="177" t="s">
        <v>64</v>
      </c>
      <c r="AU332" s="177" t="s">
        <v>64</v>
      </c>
      <c r="AV332" s="159" t="s">
        <v>65</v>
      </c>
      <c r="AW332" s="160" t="s">
        <v>65</v>
      </c>
      <c r="AX332" s="177" t="s">
        <v>65</v>
      </c>
      <c r="AY332" s="177" t="s">
        <v>64</v>
      </c>
      <c r="AZ332" s="177" t="s">
        <v>64</v>
      </c>
      <c r="BA332" s="159" t="s">
        <v>65</v>
      </c>
      <c r="BB332" s="177" t="s">
        <v>64</v>
      </c>
      <c r="BC332" s="177" t="s">
        <v>64</v>
      </c>
      <c r="BD332" s="177" t="s">
        <v>64</v>
      </c>
      <c r="BE332" s="177" t="s">
        <v>65</v>
      </c>
      <c r="BF332" s="177" t="s">
        <v>64</v>
      </c>
    </row>
    <row r="333" spans="1:58" ht="15.6" thickTop="1" thickBot="1" x14ac:dyDescent="0.35">
      <c r="A333" s="373"/>
      <c r="B333" s="72" t="s">
        <v>841</v>
      </c>
      <c r="D333" s="177" t="s">
        <v>64</v>
      </c>
      <c r="E333" s="177" t="s">
        <v>64</v>
      </c>
      <c r="F333" s="177" t="s">
        <v>64</v>
      </c>
      <c r="G333" s="177" t="s">
        <v>64</v>
      </c>
      <c r="H333" s="159" t="s">
        <v>64</v>
      </c>
      <c r="I333" s="160" t="s">
        <v>65</v>
      </c>
      <c r="J333" s="177" t="s">
        <v>64</v>
      </c>
      <c r="K333" s="159" t="s">
        <v>64</v>
      </c>
      <c r="L333" s="160" t="s">
        <v>65</v>
      </c>
      <c r="M333" s="177" t="s">
        <v>64</v>
      </c>
      <c r="N333" s="159" t="s">
        <v>64</v>
      </c>
      <c r="O333" s="161" t="s">
        <v>64</v>
      </c>
      <c r="P333" s="161" t="s">
        <v>64</v>
      </c>
      <c r="Q333" s="159" t="s">
        <v>64</v>
      </c>
      <c r="R333" s="160" t="s">
        <v>65</v>
      </c>
      <c r="S333" s="159" t="s">
        <v>64</v>
      </c>
      <c r="T333" s="160" t="s">
        <v>65</v>
      </c>
      <c r="U333" s="177" t="s">
        <v>64</v>
      </c>
      <c r="V333" s="177" t="s">
        <v>64</v>
      </c>
      <c r="W333" s="177" t="s">
        <v>64</v>
      </c>
      <c r="X333" s="177" t="s">
        <v>64</v>
      </c>
      <c r="Y333" s="177" t="s">
        <v>65</v>
      </c>
      <c r="Z333" s="177" t="s">
        <v>65</v>
      </c>
      <c r="AA333" s="177" t="s">
        <v>65</v>
      </c>
      <c r="AB333" s="177" t="s">
        <v>64</v>
      </c>
      <c r="AC333" s="177" t="s">
        <v>64</v>
      </c>
      <c r="AD333" s="177" t="s">
        <v>64</v>
      </c>
      <c r="AE333" s="177" t="s">
        <v>65</v>
      </c>
      <c r="AF333" s="177" t="s">
        <v>65</v>
      </c>
      <c r="AG333" s="177" t="s">
        <v>65</v>
      </c>
      <c r="AH333" s="177" t="s">
        <v>65</v>
      </c>
      <c r="AI333" s="177" t="s">
        <v>64</v>
      </c>
      <c r="AJ333" s="177" t="s">
        <v>64</v>
      </c>
      <c r="AK333" s="177" t="s">
        <v>711</v>
      </c>
      <c r="AL333" s="177" t="s">
        <v>64</v>
      </c>
      <c r="AM333" s="177" t="s">
        <v>65</v>
      </c>
      <c r="AN333" s="177" t="s">
        <v>65</v>
      </c>
      <c r="AO333" s="177" t="s">
        <v>64</v>
      </c>
      <c r="AP333" s="177" t="s">
        <v>64</v>
      </c>
      <c r="AQ333" s="177" t="s">
        <v>64</v>
      </c>
      <c r="AR333" s="177" t="s">
        <v>64</v>
      </c>
      <c r="AS333" s="177" t="s">
        <v>64</v>
      </c>
      <c r="AT333" s="177" t="s">
        <v>64</v>
      </c>
      <c r="AU333" s="177" t="s">
        <v>64</v>
      </c>
      <c r="AV333" s="159" t="s">
        <v>65</v>
      </c>
      <c r="AW333" s="160" t="s">
        <v>65</v>
      </c>
      <c r="AX333" s="177" t="s">
        <v>65</v>
      </c>
      <c r="AY333" s="177" t="s">
        <v>64</v>
      </c>
      <c r="AZ333" s="177" t="s">
        <v>64</v>
      </c>
      <c r="BA333" s="159" t="s">
        <v>65</v>
      </c>
      <c r="BB333" s="177" t="s">
        <v>64</v>
      </c>
      <c r="BC333" s="177" t="s">
        <v>64</v>
      </c>
      <c r="BD333" s="177" t="s">
        <v>64</v>
      </c>
      <c r="BE333" s="177" t="s">
        <v>65</v>
      </c>
      <c r="BF333" s="177" t="s">
        <v>64</v>
      </c>
    </row>
    <row r="334" spans="1:58" ht="15.6" thickTop="1" thickBot="1" x14ac:dyDescent="0.35">
      <c r="A334" s="373"/>
      <c r="B334" s="49" t="s">
        <v>842</v>
      </c>
      <c r="D334" s="177" t="s">
        <v>64</v>
      </c>
      <c r="E334" s="177" t="s">
        <v>64</v>
      </c>
      <c r="F334" s="177" t="s">
        <v>64</v>
      </c>
      <c r="G334" s="177" t="s">
        <v>64</v>
      </c>
      <c r="H334" s="159" t="s">
        <v>64</v>
      </c>
      <c r="I334" s="160" t="s">
        <v>65</v>
      </c>
      <c r="J334" s="177" t="s">
        <v>64</v>
      </c>
      <c r="K334" s="159" t="s">
        <v>64</v>
      </c>
      <c r="L334" s="160" t="s">
        <v>65</v>
      </c>
      <c r="M334" s="177" t="s">
        <v>64</v>
      </c>
      <c r="N334" s="159" t="s">
        <v>64</v>
      </c>
      <c r="O334" s="161" t="s">
        <v>64</v>
      </c>
      <c r="P334" s="161" t="s">
        <v>64</v>
      </c>
      <c r="Q334" s="159" t="s">
        <v>64</v>
      </c>
      <c r="R334" s="160" t="s">
        <v>65</v>
      </c>
      <c r="S334" s="159" t="s">
        <v>64</v>
      </c>
      <c r="T334" s="160" t="s">
        <v>65</v>
      </c>
      <c r="U334" s="177" t="s">
        <v>64</v>
      </c>
      <c r="V334" s="177" t="s">
        <v>64</v>
      </c>
      <c r="W334" s="177" t="s">
        <v>64</v>
      </c>
      <c r="X334" s="177" t="s">
        <v>64</v>
      </c>
      <c r="Y334" s="177" t="s">
        <v>64</v>
      </c>
      <c r="Z334" s="177" t="s">
        <v>65</v>
      </c>
      <c r="AA334" s="177" t="s">
        <v>65</v>
      </c>
      <c r="AB334" s="177" t="s">
        <v>64</v>
      </c>
      <c r="AC334" s="177" t="s">
        <v>64</v>
      </c>
      <c r="AD334" s="177" t="s">
        <v>64</v>
      </c>
      <c r="AE334" s="177" t="s">
        <v>64</v>
      </c>
      <c r="AF334" s="177" t="s">
        <v>64</v>
      </c>
      <c r="AG334" s="177" t="s">
        <v>64</v>
      </c>
      <c r="AH334" s="177" t="s">
        <v>64</v>
      </c>
      <c r="AI334" s="177" t="s">
        <v>64</v>
      </c>
      <c r="AJ334" s="177" t="s">
        <v>64</v>
      </c>
      <c r="AK334" s="177" t="s">
        <v>64</v>
      </c>
      <c r="AL334" s="177" t="s">
        <v>64</v>
      </c>
      <c r="AM334" s="177" t="s">
        <v>64</v>
      </c>
      <c r="AN334" s="177" t="s">
        <v>64</v>
      </c>
      <c r="AO334" s="177" t="s">
        <v>64</v>
      </c>
      <c r="AP334" s="177" t="s">
        <v>64</v>
      </c>
      <c r="AQ334" s="177" t="s">
        <v>64</v>
      </c>
      <c r="AR334" s="177" t="s">
        <v>64</v>
      </c>
      <c r="AS334" s="177" t="s">
        <v>64</v>
      </c>
      <c r="AT334" s="177" t="s">
        <v>64</v>
      </c>
      <c r="AU334" s="177" t="s">
        <v>64</v>
      </c>
      <c r="AV334" s="159" t="s">
        <v>65</v>
      </c>
      <c r="AW334" s="160" t="s">
        <v>65</v>
      </c>
      <c r="AX334" s="177" t="s">
        <v>65</v>
      </c>
      <c r="AY334" s="177" t="s">
        <v>64</v>
      </c>
      <c r="AZ334" s="177" t="s">
        <v>64</v>
      </c>
      <c r="BA334" s="159" t="s">
        <v>65</v>
      </c>
      <c r="BB334" s="177" t="s">
        <v>64</v>
      </c>
      <c r="BC334" s="177" t="s">
        <v>64</v>
      </c>
      <c r="BD334" s="177" t="s">
        <v>64</v>
      </c>
      <c r="BE334" s="177" t="s">
        <v>65</v>
      </c>
      <c r="BF334" s="177" t="s">
        <v>64</v>
      </c>
    </row>
    <row r="335" spans="1:58" ht="15.6" thickTop="1" thickBot="1" x14ac:dyDescent="0.35">
      <c r="A335" s="373"/>
      <c r="B335" s="49" t="s">
        <v>843</v>
      </c>
      <c r="D335" s="177" t="s">
        <v>64</v>
      </c>
      <c r="E335" s="177" t="s">
        <v>64</v>
      </c>
      <c r="F335" s="177" t="s">
        <v>64</v>
      </c>
      <c r="G335" s="177" t="s">
        <v>64</v>
      </c>
      <c r="H335" s="159" t="s">
        <v>64</v>
      </c>
      <c r="I335" s="160" t="s">
        <v>65</v>
      </c>
      <c r="J335" s="177" t="s">
        <v>64</v>
      </c>
      <c r="K335" s="159" t="s">
        <v>64</v>
      </c>
      <c r="L335" s="160" t="s">
        <v>65</v>
      </c>
      <c r="M335" s="177" t="s">
        <v>64</v>
      </c>
      <c r="N335" s="159" t="s">
        <v>64</v>
      </c>
      <c r="O335" s="161" t="s">
        <v>64</v>
      </c>
      <c r="P335" s="161" t="s">
        <v>64</v>
      </c>
      <c r="Q335" s="159" t="s">
        <v>64</v>
      </c>
      <c r="R335" s="160" t="s">
        <v>65</v>
      </c>
      <c r="S335" s="159" t="s">
        <v>64</v>
      </c>
      <c r="T335" s="160" t="s">
        <v>65</v>
      </c>
      <c r="U335" s="177" t="s">
        <v>64</v>
      </c>
      <c r="V335" s="177" t="s">
        <v>64</v>
      </c>
      <c r="W335" s="177" t="s">
        <v>64</v>
      </c>
      <c r="X335" s="177" t="s">
        <v>64</v>
      </c>
      <c r="Y335" s="177" t="s">
        <v>64</v>
      </c>
      <c r="Z335" s="177" t="s">
        <v>65</v>
      </c>
      <c r="AA335" s="177" t="s">
        <v>65</v>
      </c>
      <c r="AB335" s="177" t="s">
        <v>64</v>
      </c>
      <c r="AC335" s="177" t="s">
        <v>64</v>
      </c>
      <c r="AD335" s="177" t="s">
        <v>64</v>
      </c>
      <c r="AE335" s="177" t="s">
        <v>64</v>
      </c>
      <c r="AF335" s="177" t="s">
        <v>64</v>
      </c>
      <c r="AG335" s="177" t="s">
        <v>64</v>
      </c>
      <c r="AH335" s="177" t="s">
        <v>64</v>
      </c>
      <c r="AI335" s="177" t="s">
        <v>64</v>
      </c>
      <c r="AJ335" s="177" t="s">
        <v>64</v>
      </c>
      <c r="AK335" s="177" t="s">
        <v>64</v>
      </c>
      <c r="AL335" s="177" t="s">
        <v>64</v>
      </c>
      <c r="AM335" s="177" t="s">
        <v>64</v>
      </c>
      <c r="AN335" s="177" t="s">
        <v>64</v>
      </c>
      <c r="AO335" s="177" t="s">
        <v>64</v>
      </c>
      <c r="AP335" s="177" t="s">
        <v>64</v>
      </c>
      <c r="AQ335" s="177" t="s">
        <v>64</v>
      </c>
      <c r="AR335" s="177" t="s">
        <v>64</v>
      </c>
      <c r="AS335" s="177" t="s">
        <v>64</v>
      </c>
      <c r="AT335" s="177" t="s">
        <v>64</v>
      </c>
      <c r="AU335" s="177" t="s">
        <v>64</v>
      </c>
      <c r="AV335" s="159" t="s">
        <v>65</v>
      </c>
      <c r="AW335" s="160" t="s">
        <v>65</v>
      </c>
      <c r="AX335" s="177" t="s">
        <v>65</v>
      </c>
      <c r="AY335" s="177" t="s">
        <v>64</v>
      </c>
      <c r="AZ335" s="177" t="s">
        <v>64</v>
      </c>
      <c r="BA335" s="159" t="s">
        <v>65</v>
      </c>
      <c r="BB335" s="177" t="s">
        <v>64</v>
      </c>
      <c r="BC335" s="177" t="s">
        <v>64</v>
      </c>
      <c r="BD335" s="177" t="s">
        <v>64</v>
      </c>
      <c r="BE335" s="177" t="s">
        <v>65</v>
      </c>
      <c r="BF335" s="177" t="s">
        <v>64</v>
      </c>
    </row>
    <row r="336" spans="1:58" ht="15" thickTop="1" x14ac:dyDescent="0.3">
      <c r="A336" s="373"/>
      <c r="B336" s="12" t="s">
        <v>667</v>
      </c>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c r="AG336" s="167"/>
      <c r="AH336" s="167"/>
      <c r="AI336" s="167"/>
      <c r="AJ336" s="167"/>
      <c r="AK336" s="167"/>
      <c r="AL336" s="167"/>
      <c r="AM336" s="167"/>
      <c r="AN336" s="167"/>
      <c r="AO336" s="167"/>
      <c r="AP336" s="167"/>
      <c r="AQ336" s="167"/>
      <c r="AR336" s="167"/>
      <c r="AS336" s="167"/>
      <c r="AT336" s="167"/>
      <c r="AU336" s="167"/>
      <c r="AV336" s="167"/>
      <c r="AW336" s="167"/>
      <c r="AX336" s="167"/>
      <c r="AY336" s="167"/>
      <c r="AZ336" s="167"/>
      <c r="BA336" s="167"/>
      <c r="BB336" s="167"/>
      <c r="BC336" s="167"/>
      <c r="BD336" s="167"/>
      <c r="BE336" s="167"/>
      <c r="BF336" s="167"/>
    </row>
    <row r="337" spans="1:58" ht="15" thickBot="1" x14ac:dyDescent="0.35">
      <c r="A337" s="373"/>
      <c r="B337" s="58" t="s">
        <v>844</v>
      </c>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c r="AA337" s="167"/>
      <c r="AB337" s="167"/>
      <c r="AC337" s="167"/>
      <c r="AD337" s="167"/>
      <c r="AE337" s="167"/>
      <c r="AF337" s="167"/>
      <c r="AG337" s="167"/>
      <c r="AH337" s="167"/>
      <c r="AI337" s="167"/>
      <c r="AJ337" s="167"/>
      <c r="AK337" s="167"/>
      <c r="AL337" s="167"/>
      <c r="AM337" s="167"/>
      <c r="AN337" s="167"/>
      <c r="AO337" s="167"/>
      <c r="AP337" s="167"/>
      <c r="AQ337" s="167"/>
      <c r="AR337" s="167"/>
      <c r="AS337" s="167"/>
      <c r="AT337" s="167"/>
      <c r="AU337" s="167"/>
      <c r="AV337" s="167"/>
      <c r="AW337" s="167"/>
      <c r="AX337" s="167"/>
      <c r="AY337" s="167"/>
      <c r="AZ337" s="167"/>
      <c r="BA337" s="167"/>
      <c r="BB337" s="167"/>
      <c r="BC337" s="167"/>
      <c r="BD337" s="167"/>
      <c r="BE337" s="167"/>
      <c r="BF337" s="167"/>
    </row>
    <row r="338" spans="1:58" ht="15.6" thickTop="1" thickBot="1" x14ac:dyDescent="0.35">
      <c r="A338" s="373"/>
      <c r="B338" s="47" t="s">
        <v>897</v>
      </c>
      <c r="D338" s="177" t="s">
        <v>65</v>
      </c>
      <c r="E338" s="177" t="s">
        <v>65</v>
      </c>
      <c r="F338" s="207" t="s">
        <v>65</v>
      </c>
      <c r="G338" s="207" t="s">
        <v>65</v>
      </c>
      <c r="H338" s="196" t="s">
        <v>65</v>
      </c>
      <c r="I338" s="160" t="s">
        <v>65</v>
      </c>
      <c r="J338" s="177" t="s">
        <v>65</v>
      </c>
      <c r="K338" s="159" t="s">
        <v>65</v>
      </c>
      <c r="L338" s="160" t="s">
        <v>65</v>
      </c>
      <c r="M338" s="207" t="s">
        <v>64</v>
      </c>
      <c r="N338" s="196" t="s">
        <v>65</v>
      </c>
      <c r="O338" s="165" t="s">
        <v>65</v>
      </c>
      <c r="P338" s="165" t="s">
        <v>65</v>
      </c>
      <c r="Q338" s="159" t="s">
        <v>65</v>
      </c>
      <c r="R338" s="197" t="s">
        <v>65</v>
      </c>
      <c r="S338" s="159" t="s">
        <v>65</v>
      </c>
      <c r="T338" s="197" t="s">
        <v>65</v>
      </c>
      <c r="U338" s="207" t="s">
        <v>65</v>
      </c>
      <c r="V338" s="207" t="s">
        <v>65</v>
      </c>
      <c r="W338" s="207" t="s">
        <v>65</v>
      </c>
      <c r="X338" s="207" t="s">
        <v>65</v>
      </c>
      <c r="Y338" s="177" t="s">
        <v>65</v>
      </c>
      <c r="Z338" s="207" t="s">
        <v>65</v>
      </c>
      <c r="AA338" s="207" t="s">
        <v>65</v>
      </c>
      <c r="AB338" s="207" t="s">
        <v>64</v>
      </c>
      <c r="AC338" s="207" t="s">
        <v>65</v>
      </c>
      <c r="AD338" s="207" t="s">
        <v>65</v>
      </c>
      <c r="AE338" s="177" t="s">
        <v>65</v>
      </c>
      <c r="AF338" s="207" t="s">
        <v>65</v>
      </c>
      <c r="AG338" s="207" t="s">
        <v>65</v>
      </c>
      <c r="AH338" s="207" t="s">
        <v>65</v>
      </c>
      <c r="AI338" s="207" t="s">
        <v>65</v>
      </c>
      <c r="AJ338" s="177" t="s">
        <v>65</v>
      </c>
      <c r="AK338" s="177" t="s">
        <v>65</v>
      </c>
      <c r="AL338" s="177" t="s">
        <v>65</v>
      </c>
      <c r="AM338" s="207" t="s">
        <v>64</v>
      </c>
      <c r="AN338" s="207" t="s">
        <v>65</v>
      </c>
      <c r="AO338" s="207" t="s">
        <v>65</v>
      </c>
      <c r="AP338" s="207" t="s">
        <v>66</v>
      </c>
      <c r="AQ338" s="207" t="s">
        <v>65</v>
      </c>
      <c r="AR338" s="207" t="s">
        <v>65</v>
      </c>
      <c r="AS338" s="207" t="s">
        <v>65</v>
      </c>
      <c r="AT338" s="207" t="s">
        <v>65</v>
      </c>
      <c r="AU338" s="177" t="s">
        <v>65</v>
      </c>
      <c r="AV338" s="196" t="s">
        <v>65</v>
      </c>
      <c r="AW338" s="197" t="s">
        <v>65</v>
      </c>
      <c r="AX338" s="207" t="s">
        <v>65</v>
      </c>
      <c r="AY338" s="177" t="s">
        <v>65</v>
      </c>
      <c r="AZ338" s="177" t="s">
        <v>65</v>
      </c>
      <c r="BA338" s="196" t="s">
        <v>65</v>
      </c>
      <c r="BB338" s="207" t="s">
        <v>64</v>
      </c>
      <c r="BC338" s="177" t="s">
        <v>65</v>
      </c>
      <c r="BD338" s="177" t="s">
        <v>65</v>
      </c>
      <c r="BE338" s="207" t="s">
        <v>65</v>
      </c>
      <c r="BF338" s="207" t="s">
        <v>65</v>
      </c>
    </row>
    <row r="339" spans="1:58" ht="15" thickTop="1" x14ac:dyDescent="0.3">
      <c r="A339" s="223"/>
      <c r="B339" s="12" t="s">
        <v>667</v>
      </c>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c r="AA339" s="167"/>
      <c r="AB339" s="167"/>
      <c r="AC339" s="167"/>
      <c r="AD339" s="167"/>
      <c r="AE339" s="167"/>
      <c r="AF339" s="167"/>
      <c r="AG339" s="167"/>
      <c r="AH339" s="167"/>
      <c r="AI339" s="167"/>
      <c r="AJ339" s="167"/>
      <c r="AK339" s="167"/>
      <c r="AL339" s="167"/>
      <c r="AM339" s="167"/>
      <c r="AN339" s="167"/>
      <c r="AO339" s="167"/>
      <c r="AP339" s="167"/>
      <c r="AQ339" s="167"/>
      <c r="AR339" s="167"/>
      <c r="AS339" s="167"/>
      <c r="AT339" s="167"/>
      <c r="AU339" s="167"/>
      <c r="AV339" s="167"/>
      <c r="AW339" s="167"/>
      <c r="AX339" s="167"/>
      <c r="AY339" s="167"/>
      <c r="AZ339" s="167"/>
      <c r="BA339" s="167"/>
      <c r="BB339" s="167"/>
      <c r="BC339" s="167"/>
      <c r="BD339" s="167"/>
      <c r="BE339" s="167"/>
      <c r="BF339" s="167"/>
    </row>
    <row r="340" spans="1:58" ht="14.4" hidden="1" x14ac:dyDescent="0.3">
      <c r="A340" s="223"/>
      <c r="B340" s="25" t="s">
        <v>845</v>
      </c>
      <c r="D340" s="167" t="s">
        <v>65</v>
      </c>
      <c r="E340" s="167" t="s">
        <v>64</v>
      </c>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c r="AG340" s="167"/>
      <c r="AH340" s="167"/>
      <c r="AI340" s="167"/>
      <c r="AJ340" s="167"/>
      <c r="AK340" s="167"/>
      <c r="AL340" s="167"/>
      <c r="AM340" s="167"/>
      <c r="AN340" s="167"/>
      <c r="AO340" s="167"/>
      <c r="AP340" s="167"/>
      <c r="AQ340" s="167"/>
      <c r="AR340" s="167"/>
      <c r="AS340" s="167"/>
      <c r="AT340" s="167"/>
      <c r="AU340" s="167"/>
      <c r="AV340" s="167"/>
      <c r="AW340" s="167"/>
      <c r="AX340" s="167"/>
      <c r="AY340" s="167"/>
      <c r="AZ340" s="167"/>
      <c r="BA340" s="167"/>
      <c r="BB340" s="167"/>
      <c r="BC340" s="167"/>
      <c r="BD340" s="167"/>
      <c r="BE340" s="167"/>
      <c r="BF340" s="167"/>
    </row>
    <row r="341" spans="1:58" ht="14.4" hidden="1" x14ac:dyDescent="0.3">
      <c r="A341" s="223"/>
      <c r="B341" s="25"/>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c r="AG341" s="167"/>
      <c r="AH341" s="167"/>
      <c r="AI341" s="167"/>
      <c r="AJ341" s="167"/>
      <c r="AK341" s="167"/>
      <c r="AL341" s="167"/>
      <c r="AM341" s="167"/>
      <c r="AN341" s="167"/>
      <c r="AO341" s="167"/>
      <c r="AP341" s="167"/>
      <c r="AQ341" s="167"/>
      <c r="AR341" s="167"/>
      <c r="AS341" s="167"/>
      <c r="AT341" s="167"/>
      <c r="AU341" s="167"/>
      <c r="AV341" s="167"/>
      <c r="AW341" s="167"/>
      <c r="AX341" s="167"/>
      <c r="AY341" s="167"/>
      <c r="AZ341" s="167"/>
      <c r="BA341" s="167"/>
      <c r="BB341" s="167"/>
      <c r="BC341" s="167"/>
      <c r="BD341" s="167"/>
      <c r="BE341" s="167"/>
      <c r="BF341" s="167"/>
    </row>
    <row r="342" spans="1:58" x14ac:dyDescent="0.3">
      <c r="A342" s="223"/>
      <c r="B342" s="51" t="s">
        <v>12</v>
      </c>
      <c r="D342" s="207" t="s">
        <v>64</v>
      </c>
      <c r="E342" s="207" t="s">
        <v>64</v>
      </c>
      <c r="F342" s="207" t="s">
        <v>64</v>
      </c>
      <c r="G342" s="207" t="s">
        <v>64</v>
      </c>
      <c r="H342" s="196" t="s">
        <v>64</v>
      </c>
      <c r="I342" s="197" t="s">
        <v>64</v>
      </c>
      <c r="J342" s="207" t="s">
        <v>64</v>
      </c>
      <c r="K342" s="196" t="s">
        <v>64</v>
      </c>
      <c r="L342" s="197" t="s">
        <v>64</v>
      </c>
      <c r="M342" s="207" t="s">
        <v>64</v>
      </c>
      <c r="N342" s="196" t="s">
        <v>64</v>
      </c>
      <c r="O342" s="165" t="s">
        <v>64</v>
      </c>
      <c r="P342" s="165" t="s">
        <v>64</v>
      </c>
      <c r="Q342" s="196" t="s">
        <v>64</v>
      </c>
      <c r="R342" s="197" t="s">
        <v>64</v>
      </c>
      <c r="S342" s="196" t="s">
        <v>64</v>
      </c>
      <c r="T342" s="197" t="s">
        <v>64</v>
      </c>
      <c r="U342" s="207" t="s">
        <v>64</v>
      </c>
      <c r="V342" s="207" t="s">
        <v>64</v>
      </c>
      <c r="W342" s="207" t="s">
        <v>64</v>
      </c>
      <c r="X342" s="207" t="s">
        <v>64</v>
      </c>
      <c r="Y342" s="197" t="s">
        <v>65</v>
      </c>
      <c r="Z342" s="207" t="s">
        <v>64</v>
      </c>
      <c r="AA342" s="207" t="s">
        <v>64</v>
      </c>
      <c r="AB342" s="207" t="s">
        <v>64</v>
      </c>
      <c r="AC342" s="207" t="s">
        <v>64</v>
      </c>
      <c r="AD342" s="207" t="s">
        <v>65</v>
      </c>
      <c r="AE342" s="207" t="s">
        <v>64</v>
      </c>
      <c r="AF342" s="207" t="s">
        <v>64</v>
      </c>
      <c r="AG342" s="207" t="s">
        <v>64</v>
      </c>
      <c r="AH342" s="207" t="s">
        <v>64</v>
      </c>
      <c r="AI342" s="207" t="s">
        <v>64</v>
      </c>
      <c r="AJ342" s="197" t="s">
        <v>65</v>
      </c>
      <c r="AK342" s="207" t="s">
        <v>64</v>
      </c>
      <c r="AL342" s="207" t="s">
        <v>64</v>
      </c>
      <c r="AM342" s="207" t="s">
        <v>64</v>
      </c>
      <c r="AN342" s="197" t="s">
        <v>65</v>
      </c>
      <c r="AO342" s="197" t="s">
        <v>65</v>
      </c>
      <c r="AP342" s="197" t="s">
        <v>65</v>
      </c>
      <c r="AQ342" s="207" t="s">
        <v>64</v>
      </c>
      <c r="AR342" s="207" t="s">
        <v>64</v>
      </c>
      <c r="AS342" s="197" t="s">
        <v>65</v>
      </c>
      <c r="AT342" s="207" t="s">
        <v>64</v>
      </c>
      <c r="AU342" s="207" t="s">
        <v>64</v>
      </c>
      <c r="AV342" s="196" t="s">
        <v>64</v>
      </c>
      <c r="AW342" s="197" t="s">
        <v>64</v>
      </c>
      <c r="AX342" s="207" t="s">
        <v>64</v>
      </c>
      <c r="AY342" s="207" t="s">
        <v>64</v>
      </c>
      <c r="AZ342" s="207" t="s">
        <v>64</v>
      </c>
      <c r="BA342" s="207" t="s">
        <v>65</v>
      </c>
      <c r="BB342" s="197" t="s">
        <v>65</v>
      </c>
      <c r="BC342" s="197" t="s">
        <v>65</v>
      </c>
      <c r="BD342" s="197" t="s">
        <v>65</v>
      </c>
      <c r="BE342" s="207" t="s">
        <v>64</v>
      </c>
      <c r="BF342" s="207" t="s">
        <v>65</v>
      </c>
    </row>
    <row r="343" spans="1:58" ht="14.4" x14ac:dyDescent="0.3">
      <c r="A343" s="223"/>
      <c r="B343" s="195" t="s">
        <v>846</v>
      </c>
      <c r="D343" s="207" t="s">
        <v>64</v>
      </c>
      <c r="E343" s="207" t="s">
        <v>64</v>
      </c>
      <c r="F343" s="207" t="s">
        <v>64</v>
      </c>
      <c r="G343" s="207" t="s">
        <v>64</v>
      </c>
      <c r="H343" s="196" t="s">
        <v>64</v>
      </c>
      <c r="I343" s="197" t="s">
        <v>64</v>
      </c>
      <c r="J343" s="207" t="s">
        <v>64</v>
      </c>
      <c r="K343" s="196" t="s">
        <v>64</v>
      </c>
      <c r="L343" s="197" t="s">
        <v>64</v>
      </c>
      <c r="M343" s="207" t="s">
        <v>64</v>
      </c>
      <c r="N343" s="196" t="s">
        <v>64</v>
      </c>
      <c r="O343" s="165" t="s">
        <v>64</v>
      </c>
      <c r="P343" s="165" t="s">
        <v>64</v>
      </c>
      <c r="Q343" s="196" t="s">
        <v>64</v>
      </c>
      <c r="R343" s="197" t="s">
        <v>64</v>
      </c>
      <c r="S343" s="196" t="s">
        <v>64</v>
      </c>
      <c r="T343" s="197" t="s">
        <v>64</v>
      </c>
      <c r="U343" s="207" t="s">
        <v>64</v>
      </c>
      <c r="V343" s="207" t="s">
        <v>64</v>
      </c>
      <c r="W343" s="207" t="s">
        <v>64</v>
      </c>
      <c r="X343" s="207" t="s">
        <v>64</v>
      </c>
      <c r="Y343" s="197" t="s">
        <v>65</v>
      </c>
      <c r="Z343" s="197" t="s">
        <v>65</v>
      </c>
      <c r="AA343" s="197" t="s">
        <v>65</v>
      </c>
      <c r="AB343" s="207" t="s">
        <v>64</v>
      </c>
      <c r="AC343" s="207" t="s">
        <v>64</v>
      </c>
      <c r="AD343" s="207" t="s">
        <v>65</v>
      </c>
      <c r="AE343" s="197" t="s">
        <v>65</v>
      </c>
      <c r="AF343" s="207" t="s">
        <v>64</v>
      </c>
      <c r="AG343" s="207" t="s">
        <v>64</v>
      </c>
      <c r="AH343" s="207" t="s">
        <v>64</v>
      </c>
      <c r="AI343" s="207" t="s">
        <v>64</v>
      </c>
      <c r="AJ343" s="197" t="s">
        <v>65</v>
      </c>
      <c r="AK343" s="207" t="s">
        <v>64</v>
      </c>
      <c r="AL343" s="207" t="s">
        <v>64</v>
      </c>
      <c r="AM343" s="207" t="s">
        <v>64</v>
      </c>
      <c r="AN343" s="197" t="s">
        <v>65</v>
      </c>
      <c r="AO343" s="197" t="s">
        <v>65</v>
      </c>
      <c r="AP343" s="197" t="s">
        <v>65</v>
      </c>
      <c r="AQ343" s="207" t="s">
        <v>64</v>
      </c>
      <c r="AR343" s="197" t="s">
        <v>65</v>
      </c>
      <c r="AS343" s="197" t="s">
        <v>65</v>
      </c>
      <c r="AT343" s="207" t="s">
        <v>64</v>
      </c>
      <c r="AU343" s="207" t="s">
        <v>64</v>
      </c>
      <c r="AV343" s="196" t="s">
        <v>64</v>
      </c>
      <c r="AW343" s="197" t="s">
        <v>64</v>
      </c>
      <c r="AX343" s="207" t="s">
        <v>65</v>
      </c>
      <c r="AY343" s="207" t="s">
        <v>64</v>
      </c>
      <c r="AZ343" s="207" t="s">
        <v>64</v>
      </c>
      <c r="BA343" s="207" t="s">
        <v>65</v>
      </c>
      <c r="BB343" s="197" t="s">
        <v>65</v>
      </c>
      <c r="BC343" s="197" t="s">
        <v>65</v>
      </c>
      <c r="BD343" s="197" t="s">
        <v>65</v>
      </c>
      <c r="BE343" s="207" t="s">
        <v>64</v>
      </c>
      <c r="BF343" s="207" t="s">
        <v>65</v>
      </c>
    </row>
    <row r="344" spans="1:58" ht="14.4" x14ac:dyDescent="0.3">
      <c r="A344" s="223"/>
      <c r="B344" s="195" t="s">
        <v>847</v>
      </c>
      <c r="D344" s="207" t="s">
        <v>64</v>
      </c>
      <c r="E344" s="207" t="s">
        <v>64</v>
      </c>
      <c r="F344" s="207" t="s">
        <v>64</v>
      </c>
      <c r="G344" s="207" t="s">
        <v>65</v>
      </c>
      <c r="H344" s="196" t="s">
        <v>64</v>
      </c>
      <c r="I344" s="197" t="s">
        <v>64</v>
      </c>
      <c r="J344" s="207" t="s">
        <v>64</v>
      </c>
      <c r="K344" s="196" t="s">
        <v>64</v>
      </c>
      <c r="L344" s="197" t="s">
        <v>64</v>
      </c>
      <c r="M344" s="207" t="s">
        <v>64</v>
      </c>
      <c r="N344" s="196" t="s">
        <v>64</v>
      </c>
      <c r="O344" s="165" t="s">
        <v>64</v>
      </c>
      <c r="P344" s="165" t="s">
        <v>64</v>
      </c>
      <c r="Q344" s="196" t="s">
        <v>64</v>
      </c>
      <c r="R344" s="197" t="s">
        <v>65</v>
      </c>
      <c r="S344" s="196" t="s">
        <v>64</v>
      </c>
      <c r="T344" s="197" t="s">
        <v>64</v>
      </c>
      <c r="U344" s="206" t="s">
        <v>669</v>
      </c>
      <c r="V344" s="207" t="s">
        <v>65</v>
      </c>
      <c r="W344" s="207" t="s">
        <v>65</v>
      </c>
      <c r="X344" s="207" t="s">
        <v>65</v>
      </c>
      <c r="Y344" s="207" t="s">
        <v>65</v>
      </c>
      <c r="Z344" s="207" t="s">
        <v>65</v>
      </c>
      <c r="AA344" s="207" t="s">
        <v>65</v>
      </c>
      <c r="AB344" s="206" t="s">
        <v>669</v>
      </c>
      <c r="AC344" s="207" t="s">
        <v>65</v>
      </c>
      <c r="AD344" s="206" t="s">
        <v>66</v>
      </c>
      <c r="AE344" s="207" t="s">
        <v>65</v>
      </c>
      <c r="AF344" s="207" t="s">
        <v>65</v>
      </c>
      <c r="AG344" s="206" t="s">
        <v>669</v>
      </c>
      <c r="AH344" s="206" t="s">
        <v>669</v>
      </c>
      <c r="AI344" s="207" t="s">
        <v>65</v>
      </c>
      <c r="AJ344" s="207" t="s">
        <v>65</v>
      </c>
      <c r="AK344" s="207" t="s">
        <v>65</v>
      </c>
      <c r="AL344" s="207" t="s">
        <v>64</v>
      </c>
      <c r="AM344" s="207" t="s">
        <v>65</v>
      </c>
      <c r="AN344" s="207" t="s">
        <v>65</v>
      </c>
      <c r="AO344" s="207" t="s">
        <v>65</v>
      </c>
      <c r="AP344" s="207" t="s">
        <v>65</v>
      </c>
      <c r="AQ344" s="207" t="s">
        <v>65</v>
      </c>
      <c r="AR344" s="207" t="s">
        <v>65</v>
      </c>
      <c r="AS344" s="207" t="s">
        <v>65</v>
      </c>
      <c r="AT344" s="207" t="s">
        <v>65</v>
      </c>
      <c r="AU344" s="207" t="s">
        <v>65</v>
      </c>
      <c r="AV344" s="196" t="s">
        <v>65</v>
      </c>
      <c r="AW344" s="197" t="s">
        <v>65</v>
      </c>
      <c r="AX344" s="207" t="s">
        <v>65</v>
      </c>
      <c r="AY344" s="207" t="s">
        <v>65</v>
      </c>
      <c r="AZ344" s="206" t="s">
        <v>669</v>
      </c>
      <c r="BA344" s="207" t="s">
        <v>65</v>
      </c>
      <c r="BB344" s="206" t="s">
        <v>669</v>
      </c>
      <c r="BC344" s="207" t="s">
        <v>65</v>
      </c>
      <c r="BD344" s="207" t="s">
        <v>65</v>
      </c>
      <c r="BE344" s="207" t="s">
        <v>65</v>
      </c>
      <c r="BF344" s="207" t="s">
        <v>65</v>
      </c>
    </row>
    <row r="345" spans="1:58" ht="14.4" x14ac:dyDescent="0.3">
      <c r="A345" s="223"/>
      <c r="B345" s="195" t="s">
        <v>848</v>
      </c>
      <c r="D345" s="206" t="s">
        <v>670</v>
      </c>
      <c r="E345" s="177" t="s">
        <v>65</v>
      </c>
      <c r="F345" s="177" t="s">
        <v>65</v>
      </c>
      <c r="G345" s="206" t="s">
        <v>65</v>
      </c>
      <c r="H345" s="159" t="s">
        <v>64</v>
      </c>
      <c r="I345" s="160" t="s">
        <v>65</v>
      </c>
      <c r="J345" s="177" t="s">
        <v>65</v>
      </c>
      <c r="K345" s="159" t="s">
        <v>65</v>
      </c>
      <c r="L345" s="160" t="s">
        <v>65</v>
      </c>
      <c r="M345" s="177" t="s">
        <v>64</v>
      </c>
      <c r="N345" s="159" t="s">
        <v>65</v>
      </c>
      <c r="O345" s="161" t="s">
        <v>65</v>
      </c>
      <c r="P345" s="161" t="s">
        <v>65</v>
      </c>
      <c r="Q345" s="196" t="s">
        <v>65</v>
      </c>
      <c r="R345" s="197" t="s">
        <v>65</v>
      </c>
      <c r="S345" s="166" t="s">
        <v>669</v>
      </c>
      <c r="T345" s="160" t="s">
        <v>65</v>
      </c>
      <c r="U345" s="177" t="s">
        <v>65</v>
      </c>
      <c r="V345" s="197" t="s">
        <v>65</v>
      </c>
      <c r="W345" s="197" t="s">
        <v>65</v>
      </c>
      <c r="X345" s="197" t="s">
        <v>65</v>
      </c>
      <c r="Y345" s="197" t="s">
        <v>65</v>
      </c>
      <c r="Z345" s="197" t="s">
        <v>65</v>
      </c>
      <c r="AA345" s="197" t="s">
        <v>65</v>
      </c>
      <c r="AB345" s="197" t="s">
        <v>65</v>
      </c>
      <c r="AC345" s="197" t="s">
        <v>65</v>
      </c>
      <c r="AD345" s="197" t="s">
        <v>65</v>
      </c>
      <c r="AE345" s="197" t="s">
        <v>65</v>
      </c>
      <c r="AF345" s="197" t="s">
        <v>65</v>
      </c>
      <c r="AG345" s="197" t="s">
        <v>65</v>
      </c>
      <c r="AH345" s="197" t="s">
        <v>65</v>
      </c>
      <c r="AI345" s="197" t="s">
        <v>65</v>
      </c>
      <c r="AJ345" s="197" t="s">
        <v>65</v>
      </c>
      <c r="AK345" s="197" t="s">
        <v>65</v>
      </c>
      <c r="AL345" s="197" t="s">
        <v>65</v>
      </c>
      <c r="AM345" s="177" t="s">
        <v>65</v>
      </c>
      <c r="AN345" s="197" t="s">
        <v>65</v>
      </c>
      <c r="AO345" s="197" t="s">
        <v>65</v>
      </c>
      <c r="AP345" s="197" t="s">
        <v>65</v>
      </c>
      <c r="AQ345" s="197" t="s">
        <v>65</v>
      </c>
      <c r="AR345" s="197" t="s">
        <v>65</v>
      </c>
      <c r="AS345" s="197" t="s">
        <v>65</v>
      </c>
      <c r="AT345" s="197" t="s">
        <v>65</v>
      </c>
      <c r="AU345" s="197" t="s">
        <v>65</v>
      </c>
      <c r="AV345" s="196" t="s">
        <v>65</v>
      </c>
      <c r="AW345" s="197" t="s">
        <v>65</v>
      </c>
      <c r="AX345" s="197" t="s">
        <v>65</v>
      </c>
      <c r="AY345" s="197" t="s">
        <v>65</v>
      </c>
      <c r="AZ345" s="197" t="s">
        <v>65</v>
      </c>
      <c r="BA345" s="197" t="s">
        <v>65</v>
      </c>
      <c r="BB345" s="197" t="s">
        <v>65</v>
      </c>
      <c r="BC345" s="197" t="s">
        <v>65</v>
      </c>
      <c r="BD345" s="197" t="s">
        <v>65</v>
      </c>
      <c r="BE345" s="197" t="s">
        <v>65</v>
      </c>
      <c r="BF345" s="207" t="s">
        <v>65</v>
      </c>
    </row>
    <row r="346" spans="1:58" ht="14.4" x14ac:dyDescent="0.3">
      <c r="A346" s="223"/>
      <c r="B346" s="195" t="s">
        <v>849</v>
      </c>
      <c r="D346" s="177" t="s">
        <v>65</v>
      </c>
      <c r="E346" s="206" t="s">
        <v>670</v>
      </c>
      <c r="F346" s="177" t="s">
        <v>65</v>
      </c>
      <c r="G346" s="177" t="s">
        <v>65</v>
      </c>
      <c r="H346" s="166" t="s">
        <v>669</v>
      </c>
      <c r="I346" s="160" t="s">
        <v>65</v>
      </c>
      <c r="J346" s="177" t="s">
        <v>65</v>
      </c>
      <c r="K346" s="159" t="s">
        <v>65</v>
      </c>
      <c r="L346" s="160" t="s">
        <v>65</v>
      </c>
      <c r="M346" s="177" t="s">
        <v>65</v>
      </c>
      <c r="N346" s="159" t="s">
        <v>64</v>
      </c>
      <c r="O346" s="161" t="s">
        <v>64</v>
      </c>
      <c r="P346" s="161" t="s">
        <v>64</v>
      </c>
      <c r="Q346" s="196" t="s">
        <v>65</v>
      </c>
      <c r="R346" s="197" t="s">
        <v>65</v>
      </c>
      <c r="S346" s="166"/>
      <c r="T346" s="197" t="s">
        <v>65</v>
      </c>
      <c r="U346" s="197" t="s">
        <v>65</v>
      </c>
      <c r="V346" s="197" t="s">
        <v>65</v>
      </c>
      <c r="W346" s="197" t="s">
        <v>65</v>
      </c>
      <c r="X346" s="197" t="s">
        <v>65</v>
      </c>
      <c r="Y346" s="197" t="s">
        <v>65</v>
      </c>
      <c r="Z346" s="197" t="s">
        <v>65</v>
      </c>
      <c r="AA346" s="197" t="s">
        <v>65</v>
      </c>
      <c r="AB346" s="197" t="s">
        <v>65</v>
      </c>
      <c r="AC346" s="197" t="s">
        <v>65</v>
      </c>
      <c r="AD346" s="197" t="s">
        <v>65</v>
      </c>
      <c r="AE346" s="197" t="s">
        <v>65</v>
      </c>
      <c r="AF346" s="197" t="s">
        <v>65</v>
      </c>
      <c r="AG346" s="197" t="s">
        <v>65</v>
      </c>
      <c r="AH346" s="197" t="s">
        <v>65</v>
      </c>
      <c r="AI346" s="197" t="s">
        <v>65</v>
      </c>
      <c r="AJ346" s="197" t="s">
        <v>65</v>
      </c>
      <c r="AK346" s="197" t="s">
        <v>65</v>
      </c>
      <c r="AL346" s="197" t="s">
        <v>65</v>
      </c>
      <c r="AM346" s="177" t="s">
        <v>65</v>
      </c>
      <c r="AN346" s="197" t="s">
        <v>65</v>
      </c>
      <c r="AO346" s="197" t="s">
        <v>65</v>
      </c>
      <c r="AP346" s="197" t="s">
        <v>65</v>
      </c>
      <c r="AQ346" s="197" t="s">
        <v>65</v>
      </c>
      <c r="AR346" s="197" t="s">
        <v>65</v>
      </c>
      <c r="AS346" s="197" t="s">
        <v>65</v>
      </c>
      <c r="AT346" s="197" t="s">
        <v>65</v>
      </c>
      <c r="AU346" s="197" t="s">
        <v>65</v>
      </c>
      <c r="AV346" s="196" t="s">
        <v>65</v>
      </c>
      <c r="AW346" s="197" t="s">
        <v>65</v>
      </c>
      <c r="AX346" s="197" t="s">
        <v>65</v>
      </c>
      <c r="AY346" s="197" t="s">
        <v>65</v>
      </c>
      <c r="AZ346" s="197" t="s">
        <v>65</v>
      </c>
      <c r="BA346" s="197" t="s">
        <v>65</v>
      </c>
      <c r="BB346" s="197" t="s">
        <v>65</v>
      </c>
      <c r="BC346" s="197" t="s">
        <v>65</v>
      </c>
      <c r="BD346" s="197" t="s">
        <v>65</v>
      </c>
      <c r="BE346" s="197" t="s">
        <v>65</v>
      </c>
      <c r="BF346" s="207" t="s">
        <v>65</v>
      </c>
    </row>
    <row r="347" spans="1:58" ht="14.4" x14ac:dyDescent="0.3">
      <c r="A347" s="223"/>
      <c r="B347" s="195" t="s">
        <v>850</v>
      </c>
      <c r="D347" s="177" t="s">
        <v>64</v>
      </c>
      <c r="E347" s="177" t="s">
        <v>64</v>
      </c>
      <c r="F347" s="177" t="s">
        <v>65</v>
      </c>
      <c r="G347" s="177" t="s">
        <v>64</v>
      </c>
      <c r="H347" s="196" t="s">
        <v>65</v>
      </c>
      <c r="I347" s="160" t="s">
        <v>65</v>
      </c>
      <c r="J347" s="177" t="s">
        <v>65</v>
      </c>
      <c r="K347" s="159" t="s">
        <v>65</v>
      </c>
      <c r="L347" s="160" t="s">
        <v>65</v>
      </c>
      <c r="M347" s="177" t="s">
        <v>65</v>
      </c>
      <c r="N347" s="159" t="s">
        <v>64</v>
      </c>
      <c r="O347" s="161" t="s">
        <v>64</v>
      </c>
      <c r="P347" s="161" t="s">
        <v>65</v>
      </c>
      <c r="Q347" s="196" t="s">
        <v>65</v>
      </c>
      <c r="R347" s="197" t="s">
        <v>65</v>
      </c>
      <c r="S347" s="166"/>
      <c r="T347" s="197" t="s">
        <v>65</v>
      </c>
      <c r="U347" s="197" t="s">
        <v>65</v>
      </c>
      <c r="V347" s="197" t="s">
        <v>65</v>
      </c>
      <c r="W347" s="197" t="s">
        <v>65</v>
      </c>
      <c r="X347" s="197" t="s">
        <v>65</v>
      </c>
      <c r="Y347" s="197" t="s">
        <v>65</v>
      </c>
      <c r="Z347" s="197" t="s">
        <v>65</v>
      </c>
      <c r="AA347" s="197" t="s">
        <v>65</v>
      </c>
      <c r="AB347" s="197" t="s">
        <v>65</v>
      </c>
      <c r="AC347" s="197" t="s">
        <v>65</v>
      </c>
      <c r="AD347" s="197" t="s">
        <v>65</v>
      </c>
      <c r="AE347" s="197" t="s">
        <v>65</v>
      </c>
      <c r="AF347" s="197" t="s">
        <v>65</v>
      </c>
      <c r="AG347" s="197" t="s">
        <v>65</v>
      </c>
      <c r="AH347" s="197" t="s">
        <v>65</v>
      </c>
      <c r="AI347" s="197" t="s">
        <v>65</v>
      </c>
      <c r="AJ347" s="197" t="s">
        <v>65</v>
      </c>
      <c r="AK347" s="197" t="s">
        <v>65</v>
      </c>
      <c r="AL347" s="197" t="s">
        <v>65</v>
      </c>
      <c r="AM347" s="206" t="s">
        <v>669</v>
      </c>
      <c r="AN347" s="197" t="s">
        <v>65</v>
      </c>
      <c r="AO347" s="197" t="s">
        <v>65</v>
      </c>
      <c r="AP347" s="197" t="s">
        <v>65</v>
      </c>
      <c r="AQ347" s="197" t="s">
        <v>65</v>
      </c>
      <c r="AR347" s="197" t="s">
        <v>65</v>
      </c>
      <c r="AS347" s="197" t="s">
        <v>65</v>
      </c>
      <c r="AT347" s="197" t="s">
        <v>65</v>
      </c>
      <c r="AU347" s="197" t="s">
        <v>65</v>
      </c>
      <c r="AV347" s="196" t="s">
        <v>65</v>
      </c>
      <c r="AW347" s="197" t="s">
        <v>65</v>
      </c>
      <c r="AX347" s="197" t="s">
        <v>65</v>
      </c>
      <c r="AY347" s="197" t="s">
        <v>65</v>
      </c>
      <c r="AZ347" s="197" t="s">
        <v>65</v>
      </c>
      <c r="BA347" s="197" t="s">
        <v>65</v>
      </c>
      <c r="BB347" s="197" t="s">
        <v>65</v>
      </c>
      <c r="BC347" s="197" t="s">
        <v>65</v>
      </c>
      <c r="BD347" s="197" t="s">
        <v>65</v>
      </c>
      <c r="BE347" s="197" t="s">
        <v>65</v>
      </c>
      <c r="BF347" s="207" t="s">
        <v>65</v>
      </c>
    </row>
    <row r="348" spans="1:58" ht="14.4" x14ac:dyDescent="0.3">
      <c r="A348" s="223"/>
      <c r="B348" s="195" t="s">
        <v>851</v>
      </c>
      <c r="D348" s="207" t="s">
        <v>65</v>
      </c>
      <c r="E348" s="207" t="s">
        <v>65</v>
      </c>
      <c r="F348" s="207" t="s">
        <v>65</v>
      </c>
      <c r="G348" s="207" t="s">
        <v>65</v>
      </c>
      <c r="H348" s="196" t="s">
        <v>65</v>
      </c>
      <c r="I348" s="197" t="s">
        <v>65</v>
      </c>
      <c r="J348" s="177" t="s">
        <v>65</v>
      </c>
      <c r="K348" s="196" t="s">
        <v>64</v>
      </c>
      <c r="L348" s="164" t="s">
        <v>670</v>
      </c>
      <c r="M348" s="207" t="s">
        <v>65</v>
      </c>
      <c r="N348" s="196" t="s">
        <v>64</v>
      </c>
      <c r="O348" s="165" t="s">
        <v>64</v>
      </c>
      <c r="P348" s="165" t="s">
        <v>64</v>
      </c>
      <c r="Q348" s="196" t="s">
        <v>65</v>
      </c>
      <c r="R348" s="197" t="s">
        <v>65</v>
      </c>
      <c r="S348" s="196" t="s">
        <v>65</v>
      </c>
      <c r="T348" s="197" t="s">
        <v>65</v>
      </c>
      <c r="U348" s="207" t="s">
        <v>65</v>
      </c>
      <c r="V348" s="207" t="s">
        <v>65</v>
      </c>
      <c r="W348" s="197" t="s">
        <v>65</v>
      </c>
      <c r="X348" s="197" t="s">
        <v>65</v>
      </c>
      <c r="Y348" s="197" t="s">
        <v>65</v>
      </c>
      <c r="Z348" s="197" t="s">
        <v>65</v>
      </c>
      <c r="AA348" s="197" t="s">
        <v>65</v>
      </c>
      <c r="AB348" s="197" t="s">
        <v>64</v>
      </c>
      <c r="AC348" s="197" t="s">
        <v>65</v>
      </c>
      <c r="AD348" s="197" t="s">
        <v>65</v>
      </c>
      <c r="AE348" s="197" t="s">
        <v>65</v>
      </c>
      <c r="AF348" s="197" t="s">
        <v>65</v>
      </c>
      <c r="AG348" s="197" t="s">
        <v>65</v>
      </c>
      <c r="AH348" s="197" t="s">
        <v>65</v>
      </c>
      <c r="AI348" s="197" t="s">
        <v>65</v>
      </c>
      <c r="AJ348" s="197" t="s">
        <v>65</v>
      </c>
      <c r="AK348" s="197" t="s">
        <v>65</v>
      </c>
      <c r="AL348" s="197" t="s">
        <v>65</v>
      </c>
      <c r="AM348" s="207" t="s">
        <v>65</v>
      </c>
      <c r="AN348" s="197" t="s">
        <v>65</v>
      </c>
      <c r="AO348" s="197" t="s">
        <v>65</v>
      </c>
      <c r="AP348" s="197" t="s">
        <v>65</v>
      </c>
      <c r="AQ348" s="197" t="s">
        <v>65</v>
      </c>
      <c r="AR348" s="197" t="s">
        <v>65</v>
      </c>
      <c r="AS348" s="197" t="s">
        <v>65</v>
      </c>
      <c r="AT348" s="197" t="s">
        <v>65</v>
      </c>
      <c r="AU348" s="207" t="s">
        <v>64</v>
      </c>
      <c r="AV348" s="196" t="s">
        <v>65</v>
      </c>
      <c r="AW348" s="197" t="s">
        <v>65</v>
      </c>
      <c r="AX348" s="197" t="s">
        <v>65</v>
      </c>
      <c r="AY348" s="207" t="s">
        <v>65</v>
      </c>
      <c r="AZ348" s="197" t="s">
        <v>65</v>
      </c>
      <c r="BA348" s="197" t="s">
        <v>65</v>
      </c>
      <c r="BB348" s="197" t="s">
        <v>65</v>
      </c>
      <c r="BC348" s="197" t="s">
        <v>65</v>
      </c>
      <c r="BD348" s="197" t="s">
        <v>65</v>
      </c>
      <c r="BE348" s="197" t="s">
        <v>65</v>
      </c>
      <c r="BF348" s="207" t="s">
        <v>65</v>
      </c>
    </row>
    <row r="349" spans="1:58" ht="14.4" x14ac:dyDescent="0.3">
      <c r="A349" s="223"/>
      <c r="B349" s="195" t="s">
        <v>852</v>
      </c>
      <c r="D349" s="206" t="s">
        <v>669</v>
      </c>
      <c r="E349" s="207" t="s">
        <v>64</v>
      </c>
      <c r="F349" s="207" t="s">
        <v>64</v>
      </c>
      <c r="G349" s="207" t="s">
        <v>64</v>
      </c>
      <c r="H349" s="196" t="s">
        <v>64</v>
      </c>
      <c r="I349" s="164" t="s">
        <v>669</v>
      </c>
      <c r="J349" s="177" t="s">
        <v>65</v>
      </c>
      <c r="K349" s="196" t="s">
        <v>64</v>
      </c>
      <c r="L349" s="197" t="s">
        <v>65</v>
      </c>
      <c r="M349" s="207" t="s">
        <v>64</v>
      </c>
      <c r="N349" s="159" t="s">
        <v>65</v>
      </c>
      <c r="O349" s="161" t="s">
        <v>65</v>
      </c>
      <c r="P349" s="161" t="s">
        <v>65</v>
      </c>
      <c r="Q349" s="196" t="s">
        <v>65</v>
      </c>
      <c r="R349" s="197" t="s">
        <v>65</v>
      </c>
      <c r="S349" s="196" t="s">
        <v>64</v>
      </c>
      <c r="T349" s="197" t="s">
        <v>65</v>
      </c>
      <c r="U349" s="207" t="s">
        <v>65</v>
      </c>
      <c r="V349" s="207" t="s">
        <v>65</v>
      </c>
      <c r="W349" s="197" t="s">
        <v>65</v>
      </c>
      <c r="X349" s="197" t="s">
        <v>65</v>
      </c>
      <c r="Y349" s="197" t="s">
        <v>65</v>
      </c>
      <c r="Z349" s="197" t="s">
        <v>65</v>
      </c>
      <c r="AA349" s="197" t="s">
        <v>65</v>
      </c>
      <c r="AB349" s="197" t="s">
        <v>65</v>
      </c>
      <c r="AC349" s="197" t="s">
        <v>65</v>
      </c>
      <c r="AD349" s="197" t="s">
        <v>65</v>
      </c>
      <c r="AE349" s="197" t="s">
        <v>65</v>
      </c>
      <c r="AF349" s="197" t="s">
        <v>65</v>
      </c>
      <c r="AG349" s="197" t="s">
        <v>65</v>
      </c>
      <c r="AH349" s="197" t="s">
        <v>65</v>
      </c>
      <c r="AI349" s="197" t="s">
        <v>65</v>
      </c>
      <c r="AJ349" s="197" t="s">
        <v>65</v>
      </c>
      <c r="AK349" s="197" t="s">
        <v>65</v>
      </c>
      <c r="AL349" s="197" t="s">
        <v>65</v>
      </c>
      <c r="AM349" s="206" t="s">
        <v>669</v>
      </c>
      <c r="AN349" s="197" t="s">
        <v>65</v>
      </c>
      <c r="AO349" s="197" t="s">
        <v>65</v>
      </c>
      <c r="AP349" s="197" t="s">
        <v>65</v>
      </c>
      <c r="AQ349" s="197" t="s">
        <v>65</v>
      </c>
      <c r="AR349" s="197" t="s">
        <v>65</v>
      </c>
      <c r="AS349" s="197" t="s">
        <v>65</v>
      </c>
      <c r="AT349" s="197" t="s">
        <v>65</v>
      </c>
      <c r="AU349" s="197" t="s">
        <v>65</v>
      </c>
      <c r="AV349" s="196" t="s">
        <v>65</v>
      </c>
      <c r="AW349" s="197" t="s">
        <v>65</v>
      </c>
      <c r="AX349" s="197" t="s">
        <v>65</v>
      </c>
      <c r="AY349" s="207" t="s">
        <v>65</v>
      </c>
      <c r="AZ349" s="197" t="s">
        <v>65</v>
      </c>
      <c r="BA349" s="197" t="s">
        <v>65</v>
      </c>
      <c r="BB349" s="197" t="s">
        <v>65</v>
      </c>
      <c r="BC349" s="197" t="s">
        <v>65</v>
      </c>
      <c r="BD349" s="197" t="s">
        <v>65</v>
      </c>
      <c r="BE349" s="197" t="s">
        <v>65</v>
      </c>
      <c r="BF349" s="207" t="s">
        <v>65</v>
      </c>
    </row>
    <row r="350" spans="1:58" ht="14.4" x14ac:dyDescent="0.3">
      <c r="A350" s="223"/>
      <c r="B350" s="195" t="s">
        <v>853</v>
      </c>
      <c r="D350" s="207" t="s">
        <v>64</v>
      </c>
      <c r="E350" s="207" t="s">
        <v>64</v>
      </c>
      <c r="F350" s="207" t="s">
        <v>65</v>
      </c>
      <c r="G350" s="207" t="s">
        <v>64</v>
      </c>
      <c r="H350" s="196" t="s">
        <v>64</v>
      </c>
      <c r="I350" s="197" t="s">
        <v>64</v>
      </c>
      <c r="J350" s="177" t="s">
        <v>65</v>
      </c>
      <c r="K350" s="196" t="s">
        <v>64</v>
      </c>
      <c r="L350" s="197" t="s">
        <v>65</v>
      </c>
      <c r="M350" s="207" t="s">
        <v>64</v>
      </c>
      <c r="N350" s="159" t="s">
        <v>65</v>
      </c>
      <c r="O350" s="161" t="s">
        <v>65</v>
      </c>
      <c r="P350" s="161" t="s">
        <v>65</v>
      </c>
      <c r="Q350" s="196" t="s">
        <v>65</v>
      </c>
      <c r="R350" s="197" t="s">
        <v>65</v>
      </c>
      <c r="S350" s="196" t="s">
        <v>64</v>
      </c>
      <c r="T350" s="197" t="s">
        <v>64</v>
      </c>
      <c r="U350" s="207" t="s">
        <v>65</v>
      </c>
      <c r="V350" s="207" t="s">
        <v>65</v>
      </c>
      <c r="W350" s="197" t="s">
        <v>65</v>
      </c>
      <c r="X350" s="197" t="s">
        <v>65</v>
      </c>
      <c r="Y350" s="197" t="s">
        <v>65</v>
      </c>
      <c r="Z350" s="197" t="s">
        <v>65</v>
      </c>
      <c r="AA350" s="197" t="s">
        <v>65</v>
      </c>
      <c r="AB350" s="197" t="s">
        <v>65</v>
      </c>
      <c r="AC350" s="197" t="s">
        <v>65</v>
      </c>
      <c r="AD350" s="197" t="s">
        <v>65</v>
      </c>
      <c r="AE350" s="197" t="s">
        <v>65</v>
      </c>
      <c r="AF350" s="197" t="s">
        <v>65</v>
      </c>
      <c r="AG350" s="197" t="s">
        <v>65</v>
      </c>
      <c r="AH350" s="197" t="s">
        <v>65</v>
      </c>
      <c r="AI350" s="197" t="s">
        <v>65</v>
      </c>
      <c r="AJ350" s="197" t="s">
        <v>65</v>
      </c>
      <c r="AK350" s="197" t="s">
        <v>65</v>
      </c>
      <c r="AL350" s="197" t="s">
        <v>65</v>
      </c>
      <c r="AM350" s="207" t="s">
        <v>65</v>
      </c>
      <c r="AN350" s="197" t="s">
        <v>65</v>
      </c>
      <c r="AO350" s="197" t="s">
        <v>65</v>
      </c>
      <c r="AP350" s="197" t="s">
        <v>65</v>
      </c>
      <c r="AQ350" s="197" t="s">
        <v>65</v>
      </c>
      <c r="AR350" s="197" t="s">
        <v>65</v>
      </c>
      <c r="AS350" s="197" t="s">
        <v>65</v>
      </c>
      <c r="AT350" s="197" t="s">
        <v>65</v>
      </c>
      <c r="AU350" s="197" t="s">
        <v>65</v>
      </c>
      <c r="AV350" s="196" t="s">
        <v>65</v>
      </c>
      <c r="AW350" s="197" t="s">
        <v>65</v>
      </c>
      <c r="AX350" s="197" t="s">
        <v>65</v>
      </c>
      <c r="AY350" s="207" t="s">
        <v>65</v>
      </c>
      <c r="AZ350" s="197" t="s">
        <v>65</v>
      </c>
      <c r="BA350" s="197" t="s">
        <v>65</v>
      </c>
      <c r="BB350" s="197" t="s">
        <v>65</v>
      </c>
      <c r="BC350" s="197" t="s">
        <v>65</v>
      </c>
      <c r="BD350" s="197" t="s">
        <v>65</v>
      </c>
      <c r="BE350" s="197" t="s">
        <v>65</v>
      </c>
      <c r="BF350" s="207" t="s">
        <v>65</v>
      </c>
    </row>
    <row r="351" spans="1:58" ht="14.4" x14ac:dyDescent="0.3">
      <c r="A351" s="223"/>
      <c r="B351" s="195" t="s">
        <v>854</v>
      </c>
      <c r="D351" s="207" t="s">
        <v>897</v>
      </c>
      <c r="E351" s="207" t="s">
        <v>64</v>
      </c>
      <c r="F351" s="207" t="s">
        <v>65</v>
      </c>
      <c r="G351" s="207" t="s">
        <v>64</v>
      </c>
      <c r="H351" s="196" t="s">
        <v>65</v>
      </c>
      <c r="I351" s="197" t="s">
        <v>65</v>
      </c>
      <c r="J351" s="207" t="s">
        <v>64</v>
      </c>
      <c r="K351" s="196" t="s">
        <v>64</v>
      </c>
      <c r="L351" s="197" t="s">
        <v>65</v>
      </c>
      <c r="M351" s="207" t="s">
        <v>64</v>
      </c>
      <c r="N351" s="196" t="s">
        <v>64</v>
      </c>
      <c r="O351" s="165" t="s">
        <v>64</v>
      </c>
      <c r="P351" s="165" t="s">
        <v>64</v>
      </c>
      <c r="Q351" s="196" t="s">
        <v>65</v>
      </c>
      <c r="R351" s="197" t="s">
        <v>65</v>
      </c>
      <c r="S351" s="196" t="s">
        <v>64</v>
      </c>
      <c r="T351" s="197" t="s">
        <v>64</v>
      </c>
      <c r="U351" s="207" t="s">
        <v>65</v>
      </c>
      <c r="V351" s="207" t="s">
        <v>65</v>
      </c>
      <c r="W351" s="197" t="s">
        <v>65</v>
      </c>
      <c r="X351" s="197" t="s">
        <v>65</v>
      </c>
      <c r="Y351" s="197" t="s">
        <v>65</v>
      </c>
      <c r="Z351" s="197" t="s">
        <v>65</v>
      </c>
      <c r="AA351" s="197" t="s">
        <v>65</v>
      </c>
      <c r="AB351" s="197" t="s">
        <v>65</v>
      </c>
      <c r="AC351" s="197" t="s">
        <v>65</v>
      </c>
      <c r="AD351" s="197" t="s">
        <v>65</v>
      </c>
      <c r="AE351" s="197" t="s">
        <v>65</v>
      </c>
      <c r="AF351" s="197" t="s">
        <v>65</v>
      </c>
      <c r="AG351" s="197" t="s">
        <v>65</v>
      </c>
      <c r="AH351" s="197" t="s">
        <v>65</v>
      </c>
      <c r="AI351" s="197" t="s">
        <v>65</v>
      </c>
      <c r="AJ351" s="197" t="s">
        <v>65</v>
      </c>
      <c r="AK351" s="197" t="s">
        <v>65</v>
      </c>
      <c r="AL351" s="197" t="s">
        <v>65</v>
      </c>
      <c r="AM351" s="207" t="s">
        <v>65</v>
      </c>
      <c r="AN351" s="197" t="s">
        <v>65</v>
      </c>
      <c r="AO351" s="197" t="s">
        <v>65</v>
      </c>
      <c r="AP351" s="197" t="s">
        <v>65</v>
      </c>
      <c r="AQ351" s="197" t="s">
        <v>65</v>
      </c>
      <c r="AR351" s="197" t="s">
        <v>65</v>
      </c>
      <c r="AS351" s="197" t="s">
        <v>65</v>
      </c>
      <c r="AT351" s="197" t="s">
        <v>65</v>
      </c>
      <c r="AU351" s="197" t="s">
        <v>65</v>
      </c>
      <c r="AV351" s="196" t="s">
        <v>65</v>
      </c>
      <c r="AW351" s="197" t="s">
        <v>65</v>
      </c>
      <c r="AX351" s="207" t="s">
        <v>64</v>
      </c>
      <c r="AY351" s="207" t="s">
        <v>65</v>
      </c>
      <c r="AZ351" s="207" t="s">
        <v>897</v>
      </c>
      <c r="BA351" s="197" t="s">
        <v>65</v>
      </c>
      <c r="BB351" s="197" t="s">
        <v>65</v>
      </c>
      <c r="BC351" s="197" t="s">
        <v>65</v>
      </c>
      <c r="BD351" s="197" t="s">
        <v>65</v>
      </c>
      <c r="BE351" s="197" t="s">
        <v>65</v>
      </c>
      <c r="BF351" s="207" t="s">
        <v>65</v>
      </c>
    </row>
    <row r="352" spans="1:58" ht="14.4" x14ac:dyDescent="0.3">
      <c r="A352" s="223"/>
      <c r="B352" s="195" t="s">
        <v>855</v>
      </c>
      <c r="D352" s="207" t="s">
        <v>64</v>
      </c>
      <c r="E352" s="207" t="s">
        <v>64</v>
      </c>
      <c r="F352" s="207" t="s">
        <v>65</v>
      </c>
      <c r="G352" s="207" t="s">
        <v>64</v>
      </c>
      <c r="H352" s="196" t="s">
        <v>65</v>
      </c>
      <c r="I352" s="197" t="s">
        <v>65</v>
      </c>
      <c r="J352" s="207" t="s">
        <v>64</v>
      </c>
      <c r="K352" s="196" t="s">
        <v>64</v>
      </c>
      <c r="L352" s="197" t="s">
        <v>65</v>
      </c>
      <c r="M352" s="207" t="s">
        <v>65</v>
      </c>
      <c r="N352" s="159" t="s">
        <v>65</v>
      </c>
      <c r="O352" s="161" t="s">
        <v>65</v>
      </c>
      <c r="P352" s="161" t="s">
        <v>65</v>
      </c>
      <c r="Q352" s="196" t="s">
        <v>65</v>
      </c>
      <c r="R352" s="197" t="s">
        <v>65</v>
      </c>
      <c r="S352" s="196" t="s">
        <v>64</v>
      </c>
      <c r="T352" s="197" t="s">
        <v>64</v>
      </c>
      <c r="U352" s="207" t="s">
        <v>65</v>
      </c>
      <c r="V352" s="207" t="s">
        <v>65</v>
      </c>
      <c r="W352" s="197" t="s">
        <v>65</v>
      </c>
      <c r="X352" s="197" t="s">
        <v>65</v>
      </c>
      <c r="Y352" s="197" t="s">
        <v>65</v>
      </c>
      <c r="Z352" s="197" t="s">
        <v>65</v>
      </c>
      <c r="AA352" s="197" t="s">
        <v>65</v>
      </c>
      <c r="AB352" s="197" t="s">
        <v>65</v>
      </c>
      <c r="AC352" s="197" t="s">
        <v>65</v>
      </c>
      <c r="AD352" s="197" t="s">
        <v>65</v>
      </c>
      <c r="AE352" s="197" t="s">
        <v>65</v>
      </c>
      <c r="AF352" s="197" t="s">
        <v>65</v>
      </c>
      <c r="AG352" s="197" t="s">
        <v>65</v>
      </c>
      <c r="AH352" s="197" t="s">
        <v>65</v>
      </c>
      <c r="AI352" s="197" t="s">
        <v>65</v>
      </c>
      <c r="AJ352" s="197" t="s">
        <v>65</v>
      </c>
      <c r="AK352" s="197" t="s">
        <v>65</v>
      </c>
      <c r="AL352" s="197" t="s">
        <v>65</v>
      </c>
      <c r="AM352" s="197" t="s">
        <v>65</v>
      </c>
      <c r="AN352" s="197" t="s">
        <v>65</v>
      </c>
      <c r="AO352" s="197" t="s">
        <v>65</v>
      </c>
      <c r="AP352" s="197" t="s">
        <v>65</v>
      </c>
      <c r="AQ352" s="197" t="s">
        <v>65</v>
      </c>
      <c r="AR352" s="197" t="s">
        <v>65</v>
      </c>
      <c r="AS352" s="197" t="s">
        <v>65</v>
      </c>
      <c r="AT352" s="197" t="s">
        <v>65</v>
      </c>
      <c r="AU352" s="197" t="s">
        <v>65</v>
      </c>
      <c r="AV352" s="196" t="s">
        <v>65</v>
      </c>
      <c r="AW352" s="197" t="s">
        <v>65</v>
      </c>
      <c r="AX352" s="207" t="s">
        <v>65</v>
      </c>
      <c r="AY352" s="207" t="s">
        <v>65</v>
      </c>
      <c r="AZ352" s="207" t="s">
        <v>64</v>
      </c>
      <c r="BA352" s="197" t="s">
        <v>65</v>
      </c>
      <c r="BB352" s="197" t="s">
        <v>65</v>
      </c>
      <c r="BC352" s="197" t="s">
        <v>65</v>
      </c>
      <c r="BD352" s="197" t="s">
        <v>65</v>
      </c>
      <c r="BE352" s="197" t="s">
        <v>65</v>
      </c>
      <c r="BF352" s="207" t="s">
        <v>65</v>
      </c>
    </row>
    <row r="353" spans="1:58" ht="14.4" x14ac:dyDescent="0.3">
      <c r="A353" s="223"/>
      <c r="B353" s="195" t="s">
        <v>856</v>
      </c>
      <c r="D353" s="177" t="s">
        <v>65</v>
      </c>
      <c r="E353" s="177" t="s">
        <v>65</v>
      </c>
      <c r="F353" s="177" t="s">
        <v>65</v>
      </c>
      <c r="G353" s="207" t="s">
        <v>64</v>
      </c>
      <c r="H353" s="177" t="s">
        <v>65</v>
      </c>
      <c r="I353" s="177" t="s">
        <v>65</v>
      </c>
      <c r="J353" s="177" t="s">
        <v>65</v>
      </c>
      <c r="K353" s="196" t="s">
        <v>64</v>
      </c>
      <c r="L353" s="197" t="s">
        <v>65</v>
      </c>
      <c r="M353" s="207" t="s">
        <v>65</v>
      </c>
      <c r="N353" s="159" t="s">
        <v>65</v>
      </c>
      <c r="O353" s="161" t="s">
        <v>65</v>
      </c>
      <c r="P353" s="161" t="s">
        <v>65</v>
      </c>
      <c r="Q353" s="196" t="s">
        <v>65</v>
      </c>
      <c r="R353" s="197" t="s">
        <v>65</v>
      </c>
      <c r="S353" s="196" t="s">
        <v>64</v>
      </c>
      <c r="T353" s="197" t="s">
        <v>65</v>
      </c>
      <c r="U353" s="207" t="s">
        <v>65</v>
      </c>
      <c r="V353" s="207" t="s">
        <v>65</v>
      </c>
      <c r="W353" s="197" t="s">
        <v>65</v>
      </c>
      <c r="X353" s="197" t="s">
        <v>65</v>
      </c>
      <c r="Y353" s="197" t="s">
        <v>65</v>
      </c>
      <c r="Z353" s="197" t="s">
        <v>65</v>
      </c>
      <c r="AA353" s="197" t="s">
        <v>65</v>
      </c>
      <c r="AB353" s="197" t="s">
        <v>65</v>
      </c>
      <c r="AC353" s="197" t="s">
        <v>65</v>
      </c>
      <c r="AD353" s="197" t="s">
        <v>65</v>
      </c>
      <c r="AE353" s="197" t="s">
        <v>65</v>
      </c>
      <c r="AF353" s="197" t="s">
        <v>65</v>
      </c>
      <c r="AG353" s="197" t="s">
        <v>65</v>
      </c>
      <c r="AH353" s="197" t="s">
        <v>65</v>
      </c>
      <c r="AI353" s="197" t="s">
        <v>65</v>
      </c>
      <c r="AJ353" s="197" t="s">
        <v>65</v>
      </c>
      <c r="AK353" s="197" t="s">
        <v>65</v>
      </c>
      <c r="AL353" s="197" t="s">
        <v>65</v>
      </c>
      <c r="AM353" s="197" t="s">
        <v>65</v>
      </c>
      <c r="AN353" s="197" t="s">
        <v>65</v>
      </c>
      <c r="AO353" s="197" t="s">
        <v>65</v>
      </c>
      <c r="AP353" s="197" t="s">
        <v>65</v>
      </c>
      <c r="AQ353" s="197" t="s">
        <v>65</v>
      </c>
      <c r="AR353" s="197" t="s">
        <v>65</v>
      </c>
      <c r="AS353" s="197" t="s">
        <v>65</v>
      </c>
      <c r="AT353" s="197" t="s">
        <v>65</v>
      </c>
      <c r="AU353" s="197" t="s">
        <v>65</v>
      </c>
      <c r="AV353" s="196" t="s">
        <v>65</v>
      </c>
      <c r="AW353" s="197" t="s">
        <v>65</v>
      </c>
      <c r="AX353" s="197" t="s">
        <v>65</v>
      </c>
      <c r="AY353" s="207" t="s">
        <v>64</v>
      </c>
      <c r="AZ353" s="207" t="s">
        <v>64</v>
      </c>
      <c r="BA353" s="197" t="s">
        <v>65</v>
      </c>
      <c r="BB353" s="197" t="s">
        <v>65</v>
      </c>
      <c r="BC353" s="197" t="s">
        <v>65</v>
      </c>
      <c r="BD353" s="197" t="s">
        <v>65</v>
      </c>
      <c r="BE353" s="197" t="s">
        <v>65</v>
      </c>
      <c r="BF353" s="197" t="s">
        <v>65</v>
      </c>
    </row>
    <row r="354" spans="1:58" ht="14.4" x14ac:dyDescent="0.3">
      <c r="A354" s="223"/>
      <c r="B354" s="195"/>
      <c r="D354" s="169"/>
      <c r="E354" s="169"/>
      <c r="F354" s="169"/>
      <c r="G354" s="169"/>
      <c r="H354" s="167"/>
      <c r="I354" s="167"/>
      <c r="J354" s="169"/>
      <c r="K354" s="167"/>
      <c r="L354" s="167"/>
      <c r="M354" s="169"/>
      <c r="N354" s="167"/>
      <c r="O354" s="167"/>
      <c r="P354" s="167"/>
      <c r="Q354" s="167"/>
      <c r="R354" s="167"/>
      <c r="S354" s="167"/>
      <c r="T354" s="167"/>
      <c r="U354" s="169"/>
      <c r="V354" s="169"/>
      <c r="W354" s="169"/>
      <c r="X354" s="169"/>
      <c r="Y354" s="169"/>
      <c r="Z354" s="169"/>
      <c r="AA354" s="169"/>
      <c r="AB354" s="169"/>
      <c r="AC354" s="169"/>
      <c r="AD354" s="169"/>
      <c r="AE354" s="169"/>
      <c r="AF354" s="169"/>
      <c r="AG354" s="169"/>
      <c r="AH354" s="169"/>
      <c r="AI354" s="169"/>
      <c r="AJ354" s="169"/>
      <c r="AK354" s="169"/>
      <c r="AL354" s="169"/>
      <c r="AM354" s="169"/>
      <c r="AN354" s="169"/>
      <c r="AO354" s="169"/>
      <c r="AP354" s="169"/>
      <c r="AQ354" s="169"/>
      <c r="AR354" s="169"/>
      <c r="AS354" s="169"/>
      <c r="AT354" s="169"/>
      <c r="AU354" s="169"/>
      <c r="AV354" s="167"/>
      <c r="AW354" s="167"/>
      <c r="AX354" s="169"/>
      <c r="AY354" s="169"/>
      <c r="AZ354" s="169"/>
      <c r="BA354" s="169"/>
      <c r="BB354" s="169"/>
      <c r="BC354" s="169"/>
      <c r="BD354" s="169"/>
      <c r="BE354" s="169"/>
      <c r="BF354" s="169"/>
    </row>
    <row r="355" spans="1:58" ht="14.4" x14ac:dyDescent="0.3">
      <c r="A355" s="223"/>
      <c r="B355" s="195"/>
      <c r="D355" s="169"/>
      <c r="E355" s="169"/>
      <c r="F355" s="169"/>
      <c r="G355" s="169"/>
      <c r="H355" s="167"/>
      <c r="I355" s="167"/>
      <c r="J355" s="169"/>
      <c r="K355" s="167"/>
      <c r="L355" s="167"/>
      <c r="M355" s="169"/>
      <c r="N355" s="167"/>
      <c r="O355" s="167"/>
      <c r="P355" s="167"/>
      <c r="Q355" s="167"/>
      <c r="R355" s="167"/>
      <c r="S355" s="167"/>
      <c r="T355" s="167"/>
      <c r="U355" s="169"/>
      <c r="V355" s="169"/>
      <c r="W355" s="169"/>
      <c r="X355" s="169"/>
      <c r="Y355" s="169"/>
      <c r="Z355" s="169"/>
      <c r="AA355" s="169"/>
      <c r="AB355" s="169"/>
      <c r="AC355" s="169"/>
      <c r="AD355" s="169"/>
      <c r="AE355" s="169"/>
      <c r="AF355" s="169"/>
      <c r="AG355" s="169"/>
      <c r="AH355" s="169"/>
      <c r="AI355" s="169"/>
      <c r="AJ355" s="169"/>
      <c r="AK355" s="169"/>
      <c r="AL355" s="169"/>
      <c r="AM355" s="169"/>
      <c r="AN355" s="169"/>
      <c r="AO355" s="169"/>
      <c r="AP355" s="169"/>
      <c r="AQ355" s="169"/>
      <c r="AR355" s="169"/>
      <c r="AS355" s="169"/>
      <c r="AT355" s="169"/>
      <c r="AU355" s="169"/>
      <c r="AV355" s="167"/>
      <c r="AW355" s="167"/>
      <c r="AX355" s="169"/>
      <c r="AY355" s="169"/>
      <c r="AZ355" s="169"/>
      <c r="BA355" s="169"/>
      <c r="BB355" s="169"/>
      <c r="BC355" s="169"/>
      <c r="BD355" s="169"/>
      <c r="BE355" s="169"/>
      <c r="BF355" s="169"/>
    </row>
    <row r="356" spans="1:58" x14ac:dyDescent="0.3">
      <c r="A356" s="224"/>
      <c r="B356" s="51" t="s">
        <v>857</v>
      </c>
      <c r="D356" s="163" t="s">
        <v>858</v>
      </c>
      <c r="E356" s="163" t="s">
        <v>858</v>
      </c>
      <c r="F356" s="158"/>
      <c r="G356" s="232"/>
      <c r="H356" s="159"/>
      <c r="I356" s="160"/>
      <c r="J356" s="158"/>
      <c r="K356" s="381" t="s">
        <v>858</v>
      </c>
      <c r="L356" s="382"/>
      <c r="M356" s="158"/>
      <c r="N356" s="166" t="s">
        <v>858</v>
      </c>
      <c r="O356" s="175"/>
      <c r="P356" s="175"/>
      <c r="Q356" s="159"/>
      <c r="R356" s="160"/>
      <c r="S356" s="166" t="s">
        <v>858</v>
      </c>
      <c r="T356" s="164" t="s">
        <v>858</v>
      </c>
      <c r="U356" s="158"/>
      <c r="V356" s="163" t="s">
        <v>858</v>
      </c>
      <c r="W356" s="158"/>
      <c r="X356" s="158"/>
      <c r="Y356" s="158"/>
      <c r="Z356" s="158"/>
      <c r="AA356" s="158"/>
      <c r="AB356" s="163" t="s">
        <v>858</v>
      </c>
      <c r="AC356" s="158"/>
      <c r="AD356" s="158"/>
      <c r="AE356" s="163" t="s">
        <v>858</v>
      </c>
      <c r="AF356" s="158"/>
      <c r="AG356" s="158" t="s">
        <v>859</v>
      </c>
      <c r="AH356" s="158"/>
      <c r="AI356" s="158" t="s">
        <v>858</v>
      </c>
      <c r="AJ356" s="158"/>
      <c r="AK356" s="158"/>
      <c r="AL356" s="158"/>
      <c r="AM356" s="163" t="s">
        <v>858</v>
      </c>
      <c r="AN356" s="158"/>
      <c r="AO356" s="163" t="s">
        <v>858</v>
      </c>
      <c r="AP356" s="163"/>
      <c r="AQ356" s="158"/>
      <c r="AR356" s="158"/>
      <c r="AS356" s="158"/>
      <c r="AT356" s="158" t="s">
        <v>858</v>
      </c>
      <c r="AU356" s="158"/>
      <c r="AV356" s="166" t="s">
        <v>858</v>
      </c>
      <c r="AW356" s="164" t="s">
        <v>858</v>
      </c>
      <c r="AX356" s="158"/>
      <c r="AY356" s="163" t="s">
        <v>858</v>
      </c>
      <c r="AZ356" s="163" t="s">
        <v>858</v>
      </c>
      <c r="BA356" s="182"/>
      <c r="BB356" s="158"/>
      <c r="BC356" s="158"/>
      <c r="BD356" s="162" t="s">
        <v>858</v>
      </c>
      <c r="BE356" s="158"/>
      <c r="BF356" s="158"/>
    </row>
    <row r="357" spans="1:58" ht="14.4" x14ac:dyDescent="0.3">
      <c r="A357" s="224"/>
      <c r="B357" s="12" t="s">
        <v>667</v>
      </c>
      <c r="D357" s="183"/>
      <c r="E357" s="183"/>
      <c r="F357" s="176"/>
      <c r="G357" s="183"/>
      <c r="H357" s="184"/>
      <c r="I357" s="184"/>
      <c r="J357" s="176"/>
      <c r="K357" s="185"/>
      <c r="L357" s="185"/>
      <c r="M357" s="186"/>
      <c r="N357" s="185"/>
      <c r="O357" s="185"/>
      <c r="P357" s="185"/>
      <c r="Q357" s="167"/>
      <c r="R357" s="167"/>
      <c r="S357" s="187"/>
      <c r="T357" s="185"/>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c r="AS357" s="186"/>
      <c r="AT357" s="186"/>
      <c r="AU357" s="186"/>
      <c r="AV357" s="188"/>
      <c r="AW357" s="188"/>
      <c r="AX357" s="186"/>
      <c r="AY357" s="186"/>
      <c r="AZ357" s="186"/>
      <c r="BA357" s="186"/>
      <c r="BB357" s="186"/>
      <c r="BC357" s="186"/>
      <c r="BD357" s="186"/>
      <c r="BE357" s="186"/>
      <c r="BF357" s="186"/>
    </row>
    <row r="358" spans="1:58" ht="14.4" x14ac:dyDescent="0.3">
      <c r="A358" s="224"/>
      <c r="B358" s="52"/>
      <c r="D358" s="183"/>
      <c r="E358" s="183"/>
      <c r="F358" s="176"/>
      <c r="G358" s="183"/>
      <c r="H358" s="184"/>
      <c r="I358" s="184"/>
      <c r="J358" s="176"/>
      <c r="K358" s="185"/>
      <c r="L358" s="185"/>
      <c r="M358" s="186"/>
      <c r="N358" s="185"/>
      <c r="O358" s="185"/>
      <c r="P358" s="185"/>
      <c r="Q358" s="167"/>
      <c r="R358" s="167"/>
      <c r="S358" s="187"/>
      <c r="T358" s="185"/>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c r="AS358" s="186"/>
      <c r="AT358" s="186"/>
      <c r="AU358" s="186"/>
      <c r="AV358" s="188"/>
      <c r="AW358" s="188"/>
      <c r="AX358" s="186"/>
      <c r="AY358" s="186"/>
      <c r="AZ358" s="186"/>
      <c r="BA358" s="186"/>
      <c r="BB358" s="186"/>
      <c r="BC358" s="186"/>
      <c r="BD358" s="186"/>
      <c r="BE358" s="186"/>
      <c r="BF358" s="186"/>
    </row>
    <row r="359" spans="1:58" s="116" customFormat="1" ht="13.8" x14ac:dyDescent="0.3">
      <c r="A359" s="224"/>
      <c r="B359" s="116" t="s">
        <v>860</v>
      </c>
      <c r="C359" s="94"/>
      <c r="D359" s="189">
        <v>43816</v>
      </c>
      <c r="E359" s="189">
        <v>44001</v>
      </c>
      <c r="F359" s="190">
        <v>43630</v>
      </c>
      <c r="G359" s="189">
        <v>45019</v>
      </c>
      <c r="H359" s="369">
        <v>43952</v>
      </c>
      <c r="I359" s="370"/>
      <c r="J359" s="190">
        <v>43815</v>
      </c>
      <c r="K359" s="369">
        <v>44056</v>
      </c>
      <c r="L359" s="370"/>
      <c r="M359" s="191">
        <v>44501</v>
      </c>
      <c r="N359" s="369">
        <v>44866</v>
      </c>
      <c r="O359" s="380"/>
      <c r="P359" s="370"/>
      <c r="Q359" s="369">
        <v>43971</v>
      </c>
      <c r="R359" s="370"/>
      <c r="S359" s="369">
        <v>44043</v>
      </c>
      <c r="T359" s="370"/>
      <c r="U359" s="191">
        <v>44357</v>
      </c>
      <c r="V359" s="191">
        <v>44166</v>
      </c>
      <c r="W359" s="192">
        <v>43952</v>
      </c>
      <c r="X359" s="191"/>
      <c r="Y359" s="191"/>
      <c r="Z359" s="191">
        <v>44197</v>
      </c>
      <c r="AA359" s="191">
        <v>44212</v>
      </c>
      <c r="AB359" s="191">
        <v>44224</v>
      </c>
      <c r="AC359" s="191">
        <v>43838</v>
      </c>
      <c r="AD359" s="191"/>
      <c r="AE359" s="191">
        <v>43508</v>
      </c>
      <c r="AF359" s="191"/>
      <c r="AG359" s="191">
        <v>44785</v>
      </c>
      <c r="AH359" s="191">
        <v>44785</v>
      </c>
      <c r="AI359" s="191"/>
      <c r="AJ359" s="191"/>
      <c r="AK359" s="191">
        <v>43739</v>
      </c>
      <c r="AL359" s="191"/>
      <c r="AM359" s="191">
        <v>44834</v>
      </c>
      <c r="AN359" s="191"/>
      <c r="AO359" s="191"/>
      <c r="AP359" s="191">
        <v>44166</v>
      </c>
      <c r="AQ359" s="191">
        <v>43812</v>
      </c>
      <c r="AR359" s="191">
        <v>44044</v>
      </c>
      <c r="AS359" s="191"/>
      <c r="AT359" s="191">
        <v>44572</v>
      </c>
      <c r="AU359" s="191">
        <v>43617</v>
      </c>
      <c r="AV359" s="369"/>
      <c r="AW359" s="370"/>
      <c r="AX359" s="191">
        <v>43816</v>
      </c>
      <c r="AY359" s="191">
        <v>44228</v>
      </c>
      <c r="AZ359" s="191">
        <v>43556</v>
      </c>
      <c r="BA359" s="191">
        <v>43397</v>
      </c>
      <c r="BB359" s="191">
        <v>45019</v>
      </c>
      <c r="BC359" s="191">
        <v>43405</v>
      </c>
      <c r="BD359" s="191"/>
      <c r="BE359" s="191">
        <v>43617</v>
      </c>
      <c r="BF359" s="191">
        <v>45017</v>
      </c>
    </row>
    <row r="360" spans="1:58" ht="14.4" x14ac:dyDescent="0.3">
      <c r="A360" s="224"/>
      <c r="BA360" s="3"/>
    </row>
    <row r="361" spans="1:58" ht="14.4" x14ac:dyDescent="0.3">
      <c r="A361" s="224"/>
      <c r="BA361" s="3"/>
    </row>
    <row r="362" spans="1:58" ht="14.4" x14ac:dyDescent="0.3">
      <c r="A362" s="224"/>
      <c r="BA362" s="3"/>
    </row>
    <row r="363" spans="1:58" ht="14.4" x14ac:dyDescent="0.3">
      <c r="A363" s="224"/>
      <c r="BA363" s="3"/>
    </row>
    <row r="364" spans="1:58" ht="14.4" x14ac:dyDescent="0.3">
      <c r="A364" s="224"/>
      <c r="BA364" s="3"/>
    </row>
    <row r="365" spans="1:58" ht="14.4" x14ac:dyDescent="0.3">
      <c r="A365" s="224"/>
      <c r="BA365" s="3"/>
    </row>
    <row r="366" spans="1:58" ht="14.4" x14ac:dyDescent="0.3">
      <c r="A366" s="224"/>
      <c r="BA366" s="3"/>
    </row>
    <row r="367" spans="1:58" ht="14.4" x14ac:dyDescent="0.3">
      <c r="A367" s="224"/>
      <c r="BA367" s="3"/>
    </row>
    <row r="368" spans="1:58" ht="14.4" x14ac:dyDescent="0.3">
      <c r="A368" s="224"/>
      <c r="BA368" s="3"/>
    </row>
    <row r="369" spans="1:53" ht="14.4" x14ac:dyDescent="0.3">
      <c r="A369" s="224"/>
      <c r="BA369" s="3"/>
    </row>
    <row r="370" spans="1:53" ht="14.4" x14ac:dyDescent="0.3">
      <c r="A370" s="224"/>
      <c r="BA370" s="3"/>
    </row>
    <row r="371" spans="1:53" ht="14.4" x14ac:dyDescent="0.3">
      <c r="A371" s="224"/>
      <c r="BA371" s="3"/>
    </row>
    <row r="372" spans="1:53" ht="14.4" x14ac:dyDescent="0.3">
      <c r="A372" s="224"/>
      <c r="BA372" s="3"/>
    </row>
    <row r="373" spans="1:53" ht="14.4" x14ac:dyDescent="0.3">
      <c r="A373" s="224"/>
      <c r="BA373" s="3"/>
    </row>
    <row r="374" spans="1:53" ht="14.4" x14ac:dyDescent="0.3">
      <c r="A374" s="224"/>
      <c r="BA374" s="3"/>
    </row>
    <row r="375" spans="1:53" ht="14.4" x14ac:dyDescent="0.3">
      <c r="A375" s="224"/>
      <c r="BA375" s="3"/>
    </row>
    <row r="376" spans="1:53" ht="14.4" x14ac:dyDescent="0.3">
      <c r="A376" s="224"/>
      <c r="BA376" s="3"/>
    </row>
    <row r="377" spans="1:53" ht="14.4" x14ac:dyDescent="0.3">
      <c r="A377" s="224"/>
      <c r="BA377" s="3"/>
    </row>
    <row r="378" spans="1:53" ht="14.4" x14ac:dyDescent="0.3">
      <c r="A378" s="224"/>
      <c r="BA378" s="3"/>
    </row>
    <row r="379" spans="1:53" ht="14.4" x14ac:dyDescent="0.3">
      <c r="A379" s="224"/>
      <c r="BA379" s="3"/>
    </row>
    <row r="380" spans="1:53" ht="14.4" x14ac:dyDescent="0.3">
      <c r="A380" s="224"/>
    </row>
    <row r="381" spans="1:53" ht="14.4" x14ac:dyDescent="0.3">
      <c r="A381" s="224"/>
    </row>
    <row r="382" spans="1:53" ht="14.4" x14ac:dyDescent="0.3">
      <c r="A382" s="224"/>
    </row>
    <row r="383" spans="1:53" ht="14.4" x14ac:dyDescent="0.3">
      <c r="A383" s="224"/>
    </row>
    <row r="384" spans="1:53" ht="14.4" x14ac:dyDescent="0.3">
      <c r="A384" s="224"/>
    </row>
    <row r="385" spans="1:1" ht="14.4" x14ac:dyDescent="0.3">
      <c r="A385" s="224"/>
    </row>
    <row r="386" spans="1:1" ht="14.4" x14ac:dyDescent="0.3">
      <c r="A386" s="224"/>
    </row>
    <row r="387" spans="1:1" ht="14.4" x14ac:dyDescent="0.3">
      <c r="A387" s="224"/>
    </row>
    <row r="388" spans="1:1" ht="14.4" x14ac:dyDescent="0.3">
      <c r="A388" s="224"/>
    </row>
    <row r="389" spans="1:1" ht="14.4" x14ac:dyDescent="0.3">
      <c r="A389" s="224"/>
    </row>
    <row r="390" spans="1:1" ht="14.4" x14ac:dyDescent="0.3">
      <c r="A390" s="224"/>
    </row>
    <row r="391" spans="1:1" ht="14.4" x14ac:dyDescent="0.3">
      <c r="A391" s="224"/>
    </row>
    <row r="392" spans="1:1" ht="14.4" x14ac:dyDescent="0.3">
      <c r="A392" s="224"/>
    </row>
    <row r="393" spans="1:1" ht="14.4" x14ac:dyDescent="0.3">
      <c r="A393" s="224"/>
    </row>
    <row r="394" spans="1:1" ht="14.4" x14ac:dyDescent="0.3">
      <c r="A394" s="224"/>
    </row>
    <row r="395" spans="1:1" ht="14.4" x14ac:dyDescent="0.3">
      <c r="A395" s="224"/>
    </row>
    <row r="396" spans="1:1" ht="14.4" x14ac:dyDescent="0.3">
      <c r="A396" s="224"/>
    </row>
    <row r="397" spans="1:1" ht="14.4" x14ac:dyDescent="0.3">
      <c r="A397" s="224"/>
    </row>
    <row r="398" spans="1:1" ht="14.4" x14ac:dyDescent="0.3">
      <c r="A398" s="224"/>
    </row>
    <row r="399" spans="1:1" ht="14.4" x14ac:dyDescent="0.3">
      <c r="A399" s="224"/>
    </row>
    <row r="400" spans="1:1" ht="14.4" x14ac:dyDescent="0.3">
      <c r="A400" s="224"/>
    </row>
    <row r="401" spans="1:1" ht="14.4" x14ac:dyDescent="0.3">
      <c r="A401" s="224"/>
    </row>
    <row r="402" spans="1:1" ht="14.4" x14ac:dyDescent="0.3">
      <c r="A402" s="224"/>
    </row>
    <row r="403" spans="1:1" ht="14.4" x14ac:dyDescent="0.3">
      <c r="A403" s="224"/>
    </row>
    <row r="404" spans="1:1" ht="14.4" x14ac:dyDescent="0.3">
      <c r="A404" s="224"/>
    </row>
    <row r="405" spans="1:1" ht="14.4" x14ac:dyDescent="0.3">
      <c r="A405" s="224"/>
    </row>
    <row r="406" spans="1:1" ht="14.4" x14ac:dyDescent="0.3">
      <c r="A406" s="224"/>
    </row>
    <row r="407" spans="1:1" ht="14.4" x14ac:dyDescent="0.3">
      <c r="A407" s="224"/>
    </row>
    <row r="408" spans="1:1" ht="14.4" x14ac:dyDescent="0.3">
      <c r="A408" s="224"/>
    </row>
    <row r="409" spans="1:1" ht="14.4" x14ac:dyDescent="0.3">
      <c r="A409" s="224"/>
    </row>
    <row r="410" spans="1:1" ht="14.4" x14ac:dyDescent="0.3">
      <c r="A410" s="224"/>
    </row>
    <row r="411" spans="1:1" ht="14.4" x14ac:dyDescent="0.3">
      <c r="A411" s="224"/>
    </row>
    <row r="412" spans="1:1" ht="14.4" x14ac:dyDescent="0.3">
      <c r="A412" s="224"/>
    </row>
    <row r="413" spans="1:1" ht="14.4" x14ac:dyDescent="0.3">
      <c r="A413" s="224"/>
    </row>
    <row r="414" spans="1:1" ht="14.4" x14ac:dyDescent="0.3">
      <c r="A414" s="224"/>
    </row>
    <row r="415" spans="1:1" ht="14.4" x14ac:dyDescent="0.3">
      <c r="A415" s="224"/>
    </row>
    <row r="416" spans="1:1" ht="14.4" x14ac:dyDescent="0.3">
      <c r="A416" s="224"/>
    </row>
    <row r="417" spans="1:1" ht="14.4" x14ac:dyDescent="0.3">
      <c r="A417" s="224"/>
    </row>
    <row r="418" spans="1:1" ht="14.4" x14ac:dyDescent="0.3">
      <c r="A418" s="224"/>
    </row>
    <row r="419" spans="1:1" ht="14.4" x14ac:dyDescent="0.3">
      <c r="A419" s="224"/>
    </row>
    <row r="420" spans="1:1" ht="14.4" x14ac:dyDescent="0.3">
      <c r="A420" s="224"/>
    </row>
  </sheetData>
  <mergeCells count="141">
    <mergeCell ref="S359:T359"/>
    <mergeCell ref="AV359:AW359"/>
    <mergeCell ref="A316:A338"/>
    <mergeCell ref="K356:L356"/>
    <mergeCell ref="H359:I359"/>
    <mergeCell ref="K359:L359"/>
    <mergeCell ref="N359:P359"/>
    <mergeCell ref="Q359:R359"/>
    <mergeCell ref="T238:T239"/>
    <mergeCell ref="AV238:AV239"/>
    <mergeCell ref="AW238:AW239"/>
    <mergeCell ref="BA238:BA239"/>
    <mergeCell ref="A266:A295"/>
    <mergeCell ref="A296:A315"/>
    <mergeCell ref="T220:T222"/>
    <mergeCell ref="AV220:AV222"/>
    <mergeCell ref="AW220:AW222"/>
    <mergeCell ref="BA220:BA222"/>
    <mergeCell ref="A238:A265"/>
    <mergeCell ref="K238:K239"/>
    <mergeCell ref="L238:L239"/>
    <mergeCell ref="Q238:Q239"/>
    <mergeCell ref="R238:R239"/>
    <mergeCell ref="S238:S239"/>
    <mergeCell ref="AV164:AV166"/>
    <mergeCell ref="AW164:AW166"/>
    <mergeCell ref="A165:A206"/>
    <mergeCell ref="BA165:BA166"/>
    <mergeCell ref="A220:A237"/>
    <mergeCell ref="K220:K222"/>
    <mergeCell ref="L220:L222"/>
    <mergeCell ref="Q220:Q222"/>
    <mergeCell ref="R220:R222"/>
    <mergeCell ref="S220:S222"/>
    <mergeCell ref="A114:A129"/>
    <mergeCell ref="A130:A145"/>
    <mergeCell ref="K147:K149"/>
    <mergeCell ref="L147:L149"/>
    <mergeCell ref="Q147:Q149"/>
    <mergeCell ref="R147:R149"/>
    <mergeCell ref="S147:S149"/>
    <mergeCell ref="T147:T149"/>
    <mergeCell ref="A148:A164"/>
    <mergeCell ref="K164:K166"/>
    <mergeCell ref="L164:L166"/>
    <mergeCell ref="Q164:Q166"/>
    <mergeCell ref="R164:R166"/>
    <mergeCell ref="S164:S166"/>
    <mergeCell ref="T164:T166"/>
    <mergeCell ref="T113:T115"/>
    <mergeCell ref="AW80:AW82"/>
    <mergeCell ref="A81:A105"/>
    <mergeCell ref="K81:K82"/>
    <mergeCell ref="BA81:BA82"/>
    <mergeCell ref="A106:A113"/>
    <mergeCell ref="K113:K115"/>
    <mergeCell ref="L113:L115"/>
    <mergeCell ref="Q113:Q115"/>
    <mergeCell ref="R113:R115"/>
    <mergeCell ref="S113:S115"/>
    <mergeCell ref="L80:L82"/>
    <mergeCell ref="Q80:Q82"/>
    <mergeCell ref="R80:R82"/>
    <mergeCell ref="S80:S82"/>
    <mergeCell ref="T80:T82"/>
    <mergeCell ref="AV80:AV82"/>
    <mergeCell ref="A62:A80"/>
    <mergeCell ref="K62:K63"/>
    <mergeCell ref="L62:L63"/>
    <mergeCell ref="Q62:Q63"/>
    <mergeCell ref="R62:R63"/>
    <mergeCell ref="S62:S63"/>
    <mergeCell ref="AV113:AV115"/>
    <mergeCell ref="AW113:AW115"/>
    <mergeCell ref="T62:T63"/>
    <mergeCell ref="AV62:AV63"/>
    <mergeCell ref="AW62:AW63"/>
    <mergeCell ref="AX62:AX63"/>
    <mergeCell ref="AY62:AY63"/>
    <mergeCell ref="BA62:BA63"/>
    <mergeCell ref="T29:T30"/>
    <mergeCell ref="AV29:AV30"/>
    <mergeCell ref="AW29:AW30"/>
    <mergeCell ref="BA29:BA30"/>
    <mergeCell ref="AV8:AV9"/>
    <mergeCell ref="AW8:AW9"/>
    <mergeCell ref="BA8:BA9"/>
    <mergeCell ref="A9:A28"/>
    <mergeCell ref="A29:A61"/>
    <mergeCell ref="K29:K30"/>
    <mergeCell ref="L29:L30"/>
    <mergeCell ref="Q29:Q30"/>
    <mergeCell ref="R29:R30"/>
    <mergeCell ref="S29:S30"/>
    <mergeCell ref="K8:K9"/>
    <mergeCell ref="L8:L9"/>
    <mergeCell ref="Q8:Q9"/>
    <mergeCell ref="R8:R9"/>
    <mergeCell ref="S8:S9"/>
    <mergeCell ref="T8:T9"/>
    <mergeCell ref="K4:L4"/>
    <mergeCell ref="N4:P4"/>
    <mergeCell ref="Q4:R4"/>
    <mergeCell ref="S4:T4"/>
    <mergeCell ref="AV4:AW4"/>
    <mergeCell ref="AK3:AK4"/>
    <mergeCell ref="AN3:AN4"/>
    <mergeCell ref="AO3:AO4"/>
    <mergeCell ref="AP3:AP4"/>
    <mergeCell ref="AQ3:AQ4"/>
    <mergeCell ref="AT3:AT4"/>
    <mergeCell ref="AA3:AA4"/>
    <mergeCell ref="AF3:AF4"/>
    <mergeCell ref="AG3:AG4"/>
    <mergeCell ref="AH3:AH4"/>
    <mergeCell ref="AI3:AI4"/>
    <mergeCell ref="AJ3:AJ4"/>
    <mergeCell ref="D3:D4"/>
    <mergeCell ref="E3:E4"/>
    <mergeCell ref="F3:F4"/>
    <mergeCell ref="G3:G4"/>
    <mergeCell ref="J3:J4"/>
    <mergeCell ref="Z3:Z4"/>
    <mergeCell ref="BA1:BF1"/>
    <mergeCell ref="H2:I2"/>
    <mergeCell ref="K2:L2"/>
    <mergeCell ref="N2:P2"/>
    <mergeCell ref="Q2:R2"/>
    <mergeCell ref="S2:T2"/>
    <mergeCell ref="AV2:AW2"/>
    <mergeCell ref="D1:AF1"/>
    <mergeCell ref="AG1:AH1"/>
    <mergeCell ref="AJ1:AK1"/>
    <mergeCell ref="AL1:AU1"/>
    <mergeCell ref="AV1:AX1"/>
    <mergeCell ref="AY1:AZ1"/>
    <mergeCell ref="AU3:AU4"/>
    <mergeCell ref="AX3:AX4"/>
    <mergeCell ref="BD3:BD4"/>
    <mergeCell ref="BF3:BF4"/>
    <mergeCell ref="H4:I4"/>
  </mergeCells>
  <conditionalFormatting sqref="A51:G53 A73:G79 A80:AC80">
    <cfRule type="cellIs" dxfId="168" priority="62" stopIfTrue="1" operator="equal">
      <formula>"No"</formula>
    </cfRule>
  </conditionalFormatting>
  <conditionalFormatting sqref="A5:BF9">
    <cfRule type="cellIs" dxfId="167" priority="51" stopIfTrue="1" operator="equal">
      <formula>"No"</formula>
    </cfRule>
  </conditionalFormatting>
  <conditionalFormatting sqref="A5:BH9">
    <cfRule type="cellIs" dxfId="166" priority="54" stopIfTrue="1" operator="equal">
      <formula>"Yes"</formula>
    </cfRule>
  </conditionalFormatting>
  <conditionalFormatting sqref="B1:B65484">
    <cfRule type="cellIs" dxfId="165" priority="48" stopIfTrue="1" operator="equal">
      <formula>"-"</formula>
    </cfRule>
  </conditionalFormatting>
  <conditionalFormatting sqref="B28:AG28 A29:AG30 A81:K82 A83:AC88 A89:G92 A93:AC112 A113:J115 A148:J149 A150:G155 A164:J166 A220:J222 A223:AC237 A238:J239 A240:N246 A247:G264 A265:N316 B317:N338 A339:AC341 A342:G353 A354:AC355 A356:K356 A357:AC358 A359:K359 A360:AC372 M81:P82 U81:AC82 AI81:AU82 AX81:BF82 AI83:BE113 M114:P115 U114:AC115 AI114:AU115 AX114:BE115 M148:P149 U148:AC149 AI163:BE164 M165:P166 U165:AC166 AI165:AU166 AX165:BE166 M221:P222 U221:AC222 M238:AC239 O240:AC338 AD345:BE372 M356:AC356 M359:O359 Q359 S359:AC359">
    <cfRule type="cellIs" dxfId="164" priority="64" stopIfTrue="1" operator="equal">
      <formula>"No"</formula>
    </cfRule>
  </conditionalFormatting>
  <conditionalFormatting sqref="B28:AG28 A29:AG30 A81:K82 M81:P82 U81:AC82 AI81:AU82 AX81:BF82 A83:AC88 AI83:BE113 A89:G92 A93:AC112 A113:J115 M114:P115 U114:AC115 AI114:AU115 AX114:BE115 A148:J149 M148:P149 U148:AC149 A150:G155 AI163:BE164 A164:J166 M165:P166 U165:AC166 AI165:AU166 AX165:BE166 A220:J222 M221:P222 U221:AC222 A223:AC237 A238:J239 M238:AC239 A240:N246 O240:AC338 A247:G264 A265:N316 B317:N338 A339:AC341 A342:G353 AD345:BE372 A354:AC355 A356:K356 M356:AC356 A357:AC358 A359:K359 M359:O359 Q359 S359:AC359 A360:AC372 A51:G53 A73:G79 A80:AC80 J48:AC50 J150:AC155">
    <cfRule type="cellIs" dxfId="163" priority="65" stopIfTrue="1" operator="equal">
      <formula>"Yes"</formula>
    </cfRule>
  </conditionalFormatting>
  <conditionalFormatting sqref="B10:BF27 A31:G50 B51 A54:AC72 A116:AC147 A156:AC163 A167:AC219 BG5:BH372 AH28:BF47 J31:AG47 J48:AC50 AI48:BF80 AD48:AH115 K113:AC220 AD116:BE162 AD163:AH344 AI167:BE344">
    <cfRule type="cellIs" dxfId="162" priority="49" stopIfTrue="1" operator="equal">
      <formula>"No"</formula>
    </cfRule>
  </conditionalFormatting>
  <conditionalFormatting sqref="B10:BF27 BG10:BH372 AH28:AH57 AI28:BF80 J31:AG47 A31:G50 AD48:AG57 B51 A54:AC72 AD58:AH115 A116:AC147 AD116:BE162 A156:AC163 AD163:AH344 A167:AC219 AI167:BE344">
    <cfRule type="cellIs" dxfId="161" priority="50" stopIfTrue="1" operator="equal">
      <formula>"Yes"</formula>
    </cfRule>
  </conditionalFormatting>
  <conditionalFormatting sqref="H31:I50">
    <cfRule type="cellIs" dxfId="160" priority="41" stopIfTrue="1" operator="equal">
      <formula>"No"</formula>
    </cfRule>
    <cfRule type="cellIs" dxfId="159" priority="42" stopIfTrue="1" operator="equal">
      <formula>"Yes"</formula>
    </cfRule>
  </conditionalFormatting>
  <conditionalFormatting sqref="H150:I155">
    <cfRule type="cellIs" dxfId="158" priority="29" stopIfTrue="1" operator="equal">
      <formula>"Yes"</formula>
    </cfRule>
  </conditionalFormatting>
  <conditionalFormatting sqref="H247:N264">
    <cfRule type="cellIs" dxfId="157" priority="24" stopIfTrue="1" operator="equal">
      <formula>"No"</formula>
    </cfRule>
    <cfRule type="cellIs" dxfId="156" priority="25" stopIfTrue="1" operator="equal">
      <formula>"Yes"</formula>
    </cfRule>
  </conditionalFormatting>
  <conditionalFormatting sqref="H51:AC53">
    <cfRule type="cellIs" dxfId="155" priority="38" stopIfTrue="1" operator="equal">
      <formula>"No"</formula>
    </cfRule>
    <cfRule type="cellIs" dxfId="154" priority="39" stopIfTrue="1" operator="equal">
      <formula>"Yes"</formula>
    </cfRule>
  </conditionalFormatting>
  <conditionalFormatting sqref="H73:AC79">
    <cfRule type="cellIs" dxfId="153" priority="36" stopIfTrue="1" operator="equal">
      <formula>"No"</formula>
    </cfRule>
    <cfRule type="cellIs" dxfId="152" priority="37" stopIfTrue="1" operator="equal">
      <formula>"Yes"</formula>
    </cfRule>
  </conditionalFormatting>
  <conditionalFormatting sqref="H89:AC92">
    <cfRule type="cellIs" dxfId="151" priority="34" stopIfTrue="1" operator="equal">
      <formula>"No"</formula>
    </cfRule>
    <cfRule type="cellIs" dxfId="150" priority="35" stopIfTrue="1" operator="equal">
      <formula>"Yes"</formula>
    </cfRule>
  </conditionalFormatting>
  <conditionalFormatting sqref="H150:AC155">
    <cfRule type="cellIs" dxfId="149" priority="28" stopIfTrue="1" operator="equal">
      <formula>"No"</formula>
    </cfRule>
  </conditionalFormatting>
  <conditionalFormatting sqref="H342:AC353">
    <cfRule type="cellIs" dxfId="148" priority="22" stopIfTrue="1" operator="equal">
      <formula>"No"</formula>
    </cfRule>
    <cfRule type="cellIs" dxfId="147" priority="23" stopIfTrue="1" operator="equal">
      <formula>"Yes"</formula>
    </cfRule>
  </conditionalFormatting>
  <conditionalFormatting sqref="K238:L238">
    <cfRule type="cellIs" dxfId="146" priority="56" stopIfTrue="1" operator="equal">
      <formula>"No"</formula>
    </cfRule>
    <cfRule type="cellIs" dxfId="145" priority="57" stopIfTrue="1" operator="equal">
      <formula>"Yes"</formula>
    </cfRule>
  </conditionalFormatting>
  <conditionalFormatting sqref="K113:AC113">
    <cfRule type="cellIs" dxfId="144" priority="61" stopIfTrue="1" operator="equal">
      <formula>"Yes"</formula>
    </cfRule>
  </conditionalFormatting>
  <conditionalFormatting sqref="K164:AC164">
    <cfRule type="cellIs" dxfId="143" priority="60" stopIfTrue="1" operator="equal">
      <formula>"Yes"</formula>
    </cfRule>
  </conditionalFormatting>
  <conditionalFormatting sqref="K220:AC220">
    <cfRule type="cellIs" dxfId="142" priority="59" stopIfTrue="1" operator="equal">
      <formula>"Yes"</formula>
    </cfRule>
  </conditionalFormatting>
  <conditionalFormatting sqref="BF83:BF372">
    <cfRule type="cellIs" dxfId="141" priority="1" stopIfTrue="1" operator="equal">
      <formula>"No"</formula>
    </cfRule>
    <cfRule type="cellIs" dxfId="140" priority="2" stopIfTrue="1" operator="equal">
      <formula>"Yes"</formula>
    </cfRule>
  </conditionalFormatting>
  <dataValidations xWindow="429" yWindow="641" count="290">
    <dataValidation allowBlank="1" showInputMessage="1" showErrorMessage="1" promptTitle="status description" prompt="local status detailed description" sqref="D45:BF45 B45" xr:uid="{75451952-7EDA-415C-B352-A24B8CC4215B}"/>
    <dataValidation allowBlank="1" showInputMessage="1" showErrorMessage="1" promptTitle="Report Currency :" prompt="GGS 1.3 only. _x000a_Connect: see Financial Statement Currency" sqref="A7:XFD7" xr:uid="{3A14EB12-5CAA-42BE-AA57-2C870C44CC61}"/>
    <dataValidation allowBlank="1" showInputMessage="1" showErrorMessage="1" promptTitle="paymentData" prompt=".industryDBT_x000a_" sqref="S111" xr:uid="{FF53FCBA-8F99-4A94-B8DC-7229F61AE95D}"/>
    <dataValidation allowBlank="1" showInputMessage="1" showErrorMessage="1" promptTitle="paymentData" prompt=".industryDBT" sqref="G111" xr:uid="{09B00FA7-E05A-43A5-9461-CB693F4715BB}"/>
    <dataValidation allowBlank="1" showInputMessage="1" showErrorMessage="1" promptTitle="paymentData" prompt=".dbt" sqref="G110" xr:uid="{583121A8-AB20-4F60-9263-9F3E31239EBF}"/>
    <dataValidation allowBlank="1" showInputMessage="1" showErrorMessage="1" promptTitle="paymentData" prompt=".dbt.dbt" sqref="AZ110" xr:uid="{F12552B3-4BE6-44D1-A826-5B25C1E623B6}"/>
    <dataValidation allowBlank="1" showInputMessage="1" showErrorMessage="1" promptTitle="paymentData" prompt=".weightedDBT_x000a_" sqref="S110" xr:uid="{799C89C9-CCC8-4499-9EBC-D21B4C20226A}"/>
    <dataValidation allowBlank="1" showInputMessage="1" showErrorMessage="1" promptTitle="Negative Information" prompt="Liquidation data from the Official Gazette feeds the status, and liquidators are appointed as directors (with the positionName &quot;Liquidator&quot;)." sqref="AC106" xr:uid="{574513A9-2C6C-48DF-95A3-12903B2748D7}"/>
    <dataValidation allowBlank="1" showInputMessage="1" showErrorMessage="1" promptTitle="ownershipType includes" prompt="- 'Intermediately Owned'_x000a_- 'Jointly Owned'_x000a_- 'Ultimately Owned'_x000a_- 'Wholly Owned'" sqref="K43" xr:uid="{00DA50B5-E62D-457F-831F-87A761F736E1}"/>
    <dataValidation allowBlank="1" showInputMessage="1" showErrorMessage="1" promptTitle="positionName" prompt="multiple positions can occur (array)." sqref="G127" xr:uid="{87A50ACE-55E9-4D51-84EF-57B3AB9F4635}"/>
    <dataValidation allowBlank="1" showInputMessage="1" showErrorMessage="1" promptTitle="negativeInformation categories" prompt="- courtActions (types of case)_x000a_- collectiveProcedures (judgments)_x000a_- preferentialRightsDetails (mortgages)_x000a_- sanctions (payments beyond terms)" sqref="G106" xr:uid="{D000E03E-DAF9-4E0E-B49E-EEFB4AF18596}"/>
    <dataValidation allowBlank="1" showInputMessage="1" showErrorMessage="1" promptTitle="positionName" prompt="May include non board positions" sqref="AG127:AH127" xr:uid="{92B3A24F-29BD-44C9-92C5-8B0FF43B2331}"/>
    <dataValidation allowBlank="1" showInputMessage="1" showErrorMessage="1" promptTitle="shareholders" prompt="Only available via fresh investigation." sqref="AH158 AH159 AH162" xr:uid="{10572122-EAC9-4B7A-B906-D1E7AE2832D1}"/>
    <dataValidation allowBlank="1" showInputMessage="1" showErrorMessage="1" promptTitle="yearEndDate default date" prompt="set to YYYY-01-01" sqref="AB240" xr:uid="{86B5462B-F1EE-400D-BEC9-A3BC9D91074C}"/>
    <dataValidation allowBlank="1" showInputMessage="1" showErrorMessage="1" promptTitle="companyRegistrationNumber" prompt="prefixes:_x000a_- Companies (C)_x000a_- Partnerships (P)_x000a_- Business Names (B)_x000a_- Overseas Cmopany (O)" sqref="V33" xr:uid="{13CB932F-693B-45A9-8B71-FF1A4F97153E}"/>
    <dataValidation allowBlank="1" showInputMessage="1" showErrorMessage="1" promptTitle="LegalForm" prompt="- Sole Trader_x000a_- Partnership_x000a_- Partner" sqref="T42" xr:uid="{4AFDBDB6-6E59-49A4-BCC8-36E850CE7961}"/>
    <dataValidation allowBlank="1" showInputMessage="1" showErrorMessage="1" promptTitle="yearEndDate default date" prompt="set to YYYY-01-01 when incomplete." sqref="AN240 U240" xr:uid="{464DAD7C-72CA-430B-9234-66F4CBA844EE}"/>
    <dataValidation allowBlank="1" showInputMessage="1" showErrorMessage="1" promptTitle="local financial statements type" prompt="- LocalFinancialsSynthesizedCSFR_x000a_- LocalFinancialsSimpleCSFR (depreciated)_x000a_- LocalFinancialsSimpleFlatCSFR_x000a_- LocalFinancialsFullCSFR (depreciated)_x000a_- LocalFinancialsFullFlatCSFR _x000a_- LocalFinancialsBankCSFR_x000a_- LocalFinancialsInsuranceCSFR_x000a_" sqref="G338" xr:uid="{85EE1D9A-3C0C-4A9F-A9A1-20F30916E237}"/>
    <dataValidation allowBlank="1" showInputMessage="1" showErrorMessage="1" promptTitle="ultimate beneficial owners" prompt="Note: this is not available by default, paid for service." sqref="G345" xr:uid="{AFD2E93F-5171-483C-A7C5-437FE447C7FA}"/>
    <dataValidation allowBlank="1" showInputMessage="1" showErrorMessage="1" promptTitle="gender" prompt="- Male_x000a_- Female_x000a_- Unknown" sqref="G142" xr:uid="{1B761CE7-418C-4815-8AA2-947B11560DE8}"/>
    <dataValidation allowBlank="1" showInputMessage="1" showErrorMessage="1" promptTitle="financial statements" prompt="Note: the following Legal Form indicates exemption from filing accounts: _x000a_- EXEMPT PRIVATE COMPANY LIMITED BY SHARES" sqref="AR240:AR338" xr:uid="{B61557E4-20E1-4112-86FA-3C5EA03370ED}"/>
    <dataValidation allowBlank="1" showInputMessage="1" showErrorMessage="1" promptTitle="consolidated accounts" prompt="both can exist in connect for the same year" sqref="G243" xr:uid="{F00B3E01-42F1-4AD4-8205-4967C537844A}"/>
    <dataValidation allowBlank="1" showInputMessage="1" showErrorMessage="1" promptTitle="consolidatedAccounts" prompt="- false in GGS _x000a_- true/false in connect (both can exist for the same year)_x000a_" sqref="J243 M243" xr:uid="{070611EF-66BC-43F0-ACF9-367979C3D47B}"/>
    <dataValidation allowBlank="1" showInputMessage="1" showErrorMessage="1" promptTitle="scoreExclusion" prompt="Lookup available on request" sqref="BB344" xr:uid="{743E23C2-E61D-49B4-AB78-9E01BBE06911}"/>
    <dataValidation allowBlank="1" showInputMessage="1" showErrorMessage="1" promptTitle="scoreExclusion" prompt="lookup available on request._x000a__x000a_insolvencyIndicator boolean also exists._x000a_" sqref="U344 AB344 AG344:AH344" xr:uid="{E295838C-2CDE-490B-9AC1-CC4479EDCAA8}"/>
    <dataValidation allowBlank="1" showInputMessage="1" showErrorMessage="1" promptTitle="negativeRating" prompt="lookup available on request" sqref="D344:F344 AL344 S344:T344 H344:Q344" xr:uid="{16E170A5-D811-4EBE-852F-CB47A087B572}"/>
    <dataValidation allowBlank="1" showInputMessage="1" showErrorMessage="1" promptTitle="emailAddrresses" prompt="multiples can occur" sqref="BC101" xr:uid="{89508FA5-14E6-4527-BB63-B53857E730C1}"/>
    <dataValidation allowBlank="1" showInputMessage="1" showErrorMessage="1" promptTitle="emailAddresses" prompt="multiples can occur" sqref="BA101 N101:O101" xr:uid="{7C0C4069-AE08-47E3-ABC3-16D2541A8607}"/>
    <dataValidation allowBlank="1" showInputMessage="1" showErrorMessage="1" promptTitle="previous provider value" prompt="The score in the previous quarter." sqref="W77" xr:uid="{837D5A1B-A5EA-4C7D-A270-B7B4EEAA396C}"/>
    <dataValidation allowBlank="1" showInputMessage="1" showErrorMessage="1" promptTitle="latestRatingChangeDate" prompt="Note: partner indicates quarterly scores, so the date received is NOT an actual score change date." sqref="W79" xr:uid="{4EAC4AC4-25F1-46B3-9E12-06F29B2488DE}"/>
    <dataValidation allowBlank="1" showInputMessage="1" showErrorMessage="1" promptTitle="companyHistory" prompt="see registrationChanges_x000a_- dateofChange_x000a_- changeDescription_x000a_- detailsBeforeChange_x000a_- detailsAfterChange" sqref="AM349" xr:uid="{B3F56888-B4D9-488F-9B72-1AFC866A8A17}"/>
    <dataValidation allowBlank="1" showInputMessage="1" showErrorMessage="1" promptTitle="branches" prompt="see branchOffices" sqref="AM347" xr:uid="{ABF21438-75E4-4E80-AD02-62873248310A}"/>
    <dataValidation allowBlank="1" showInputMessage="1" showErrorMessage="1" promptTitle="authorised signatories" prompt="see Directors &quot;authority&quot;" sqref="E346" xr:uid="{E5AAE2F0-F5DE-4E10-BBB9-63CE5B8BA772}"/>
    <dataValidation allowBlank="1" showInputMessage="1" showErrorMessage="1" promptTitle="no Ultimate Beneficial Owners" prompt="minorityShareholders_x000a_minorityInterests" sqref="D345" xr:uid="{AF88E9A3-A0C5-433B-B587-B5A6CD49E9CA}"/>
    <dataValidation allowBlank="1" showInputMessage="1" showErrorMessage="1" promptTitle="Authorised Signatories" prompt="see authorizedSignatories" sqref="H346" xr:uid="{858B76EF-8166-43F6-BA38-CCA2595FF88E}"/>
    <dataValidation allowBlank="1" showInputMessage="1" showErrorMessage="1" promptTitle="companyHistory" prompt="see latestEvents" sqref="I349" xr:uid="{1DB7319F-F300-4A83-8379-04771B88D9F6}"/>
    <dataValidation allowBlank="1" showInputMessage="1" showErrorMessage="1" promptTitle="Ultimate Beneficial Owners" prompt="see beneficialOwners" sqref="M345" xr:uid="{39B0834C-1583-40D3-8662-714144EA1167}"/>
    <dataValidation allowBlank="1" showInputMessage="1" showErrorMessage="1" promptTitle="Ultimate Beneficial Owners" prompt="see beneficialOwnerships_x000a_also minorityShareholders" sqref="H345" xr:uid="{9BD227AA-7460-4306-A5D3-506FCC924251}"/>
    <dataValidation allowBlank="1" showInputMessage="1" showErrorMessage="1" promptTitle="Ultimate Beneficial Owners" prompt="see personsWithSignificantControl" sqref="S345:S347" xr:uid="{BDDFAF5B-0C82-4196-80CE-2710ACBB9A11}"/>
    <dataValidation allowBlank="1" showInputMessage="1" showErrorMessage="1" promptTitle="companyType=1" prompt="Registered Companies" sqref="K3" xr:uid="{65A0B316-071A-47BC-B003-5B6D23E66C19}"/>
    <dataValidation allowBlank="1" showInputMessage="1" showErrorMessage="1" promptTitle="companyType=0" prompt="ROI Registered Business Names" sqref="L3" xr:uid="{1C1682F6-5F31-46A9-9546-7D85CE016718}"/>
    <dataValidation allowBlank="1" showInputMessage="1" showErrorMessage="1" promptTitle="companyType=0" prompt="Registered Sole Proprietors" sqref="P356:P358" xr:uid="{4E7E1549-6688-492C-9B32-85361E3E21E7}"/>
    <dataValidation allowBlank="1" showInputMessage="1" showErrorMessage="1" promptTitle="companyType=1" prompt="Registered Sole Proprietors" sqref="P3 O6:P6 P339:P341 P28:P30 P54 P57 P61:P63 P72 P80:P82 P354:P355 P175:P176 P185:P186 P196:P197 P206:P222 P226:P227 P233:P234 P237:P239 O116:O128 P100:P130 P147:P166" xr:uid="{594C911F-CD0C-4D41-AFA9-2C0D416343FC}"/>
    <dataValidation allowBlank="1" showInputMessage="1" showErrorMessage="1" promptTitle="companyType=0" prompt="Registered Companies" sqref="N3:O3" xr:uid="{54792C83-C369-42B0-9EB3-4FE12A17B021}"/>
    <dataValidation allowBlank="1" showInputMessage="1" showErrorMessage="1" promptTitle="negativeInformation" prompt=".negativeMatches[*].type_x000a_.negativeMatches[*].comments_x000a_.legalActons.comments_x000a_.legalActions.extraDetails" sqref="AT106" xr:uid="{EA1661E3-FBE3-4319-9E58-595E074FA6B4}"/>
    <dataValidation allowBlank="1" showInputMessage="1" showErrorMessage="1" promptTitle="negativeRating / scoreExclusion" prompt="scoreExclusion lookup_x000a_(available on request)._x000a_" sqref="AD344" xr:uid="{01475D38-51BB-4A4F-A117-2A3DD02E63E4}"/>
    <dataValidation allowBlank="1" showInputMessage="1" showErrorMessage="1" promptTitle="negativeRating / scoreExclusion" prompt="negativeRating lookup _x000a_(available on request)." sqref="AZ344" xr:uid="{6FEE2FB9-F8E0-4DE2-A591-4895DA879985}"/>
    <dataValidation allowBlank="1" showInputMessage="1" showErrorMessage="1" promptTitle="company registration type" prompt="Report ID" sqref="AC6" xr:uid="{59051794-E052-47FC-99DD-AA635AB38813}"/>
    <dataValidation allowBlank="1" showInputMessage="1" showErrorMessage="1" promptTitle="company id type" prompt="report id" sqref="BD6" xr:uid="{3AD2CA37-D61A-4286-88BD-2EFE28680D45}"/>
    <dataValidation allowBlank="1" showInputMessage="1" showErrorMessage="1" promptTitle="company id type" prompt="Company Registration Number / VAT number (consists of first digits before the dash)" sqref="BC6" xr:uid="{93BB2F75-F56D-4E89-AB46-0176E047E9F0}"/>
    <dataValidation allowBlank="1" showInputMessage="1" showErrorMessage="1" promptTitle="company id type" prompt="Company Registration Number" sqref="BB6" xr:uid="{49A5B25D-5F8D-4DBE-939C-B530F6EBD66F}"/>
    <dataValidation allowBlank="1" showInputMessage="1" showErrorMessage="1" promptTitle="company id type" prompt="VAT Number" sqref="BA6" xr:uid="{444797EC-458F-4137-A76F-7DC68F8EFB4E}"/>
    <dataValidation allowBlank="1" showInputMessage="1" showErrorMessage="1" promptTitle="company id type" prompt="Report ID" sqref="AN6 AS6 AE6 Z6:AB6" xr:uid="{1ADAD24E-CA79-40F4-A868-AD254489564E}"/>
    <dataValidation allowBlank="1" showInputMessage="1" showErrorMessage="1" promptTitle="credit limits" prompt="Limits are expressed in both IDR and USD_x000a_We only output the USD values for GGS/IDR._x000a__x000a_Note: currency currently outputs in creditLimit (not as a currency attibute)." sqref="AT66:AT67" xr:uid="{6464DBEA-B546-4403-95F7-B06631022835}"/>
    <dataValidation allowBlank="1" showInputMessage="1" showErrorMessage="1" promptTitle="companyRegistrationNumber" prompt="18 digit alpha-numeric_x000a_national business registration number (Unified Social Credit Code)" sqref="AM33" xr:uid="{B2888997-CC90-47F0-8472-EAAC3FE3D40D}"/>
    <dataValidation allowBlank="1" showInputMessage="1" showErrorMessage="1" promptTitle="LegalForm" prompt="Not available" sqref="T41" xr:uid="{FA0DCFB3-A35B-459D-BC81-A31C678B00FE}"/>
    <dataValidation allowBlank="1" showInputMessage="1" showErrorMessage="1" promptTitle="legal forms" prompt="Note: Sole Traders and Partnerships are withheld due to data protection laws." sqref="AE40:AE42" xr:uid="{0E4FF8C3-AF2A-4E18-9A73-8C120D9D3621}"/>
    <dataValidation allowBlank="1" showInputMessage="1" showErrorMessage="1" promptTitle="common code" prompt="- Sole Trader_x000a_- Other" sqref="N42:P42 T40:U40 U42 L40:P40 AP40 AP42 AC42 E42 AC40 L42 AR40 AR42 E40 I42 I40" xr:uid="{BC447DE8-00CC-4F33-AB14-F1767A3160EB}"/>
    <dataValidation allowBlank="1" showInputMessage="1" showErrorMessage="1" promptTitle="providerValue" prompt="usually 0-100" sqref="B26" xr:uid="{7AAA20FF-41E6-47F4-B99E-F093CD2D6DD2}"/>
    <dataValidation allowBlank="1" showInputMessage="1" showErrorMessage="1" promptTitle="creditRating.commonValue" prompt="Common Score (A-E)" sqref="B22" xr:uid="{C165C009-426A-4EF1-9E41-AFE1A07515FB}"/>
    <dataValidation allowBlank="1" showInputMessage="1" showErrorMessage="1" promptTitle="companyNumber" prompt="Safenumber" sqref="B12" xr:uid="{BEB89D44-EDAD-4BB8-8DA7-B5CB9A2A27F9}"/>
    <dataValidation allowBlank="1" showInputMessage="1" showErrorMessage="1" promptTitle="local financial statements type" prompt="local formats available:_x000a_LocalFinancialsCSUK (bulk: AC01)_x000a_LocalFinancialsGAAP (bulk: AC02)_x000a_LocalFinancialsIFRS  (bulk: AC03)_x000a__x000a_not currently available:_x000a_LocalFinancialsBank (bulk: AC04)_x000a_LocalFinancialsInsurance (bulk: AC05)" sqref="S338" xr:uid="{05D437BC-1F3B-4EAE-B006-AD4234529527}"/>
    <dataValidation allowBlank="1" showInputMessage="1" showErrorMessage="1" promptTitle="Financial Formats" prompt="three local financial formats exist_x000a_- statutory_x000a_- UK GAAP_x000a_- IFRS" sqref="S356" xr:uid="{A3A7642D-F61F-4944-A949-F3312E128718}"/>
    <dataValidation allowBlank="1" showInputMessage="1" showErrorMessage="1" promptTitle="note for NonLtd" prompt="NonLtd is for ABN only entities" sqref="AW356" xr:uid="{6A433572-F572-42F3-9FBF-D7DCC33A6629}"/>
    <dataValidation allowBlank="1" showInputMessage="1" showErrorMessage="1" promptTitle="note for Ltd" prompt="Ltd is for ACN entities" sqref="AV356" xr:uid="{06ABFEE7-D01D-406A-908C-9D7A30E04C98}"/>
    <dataValidation allowBlank="1" showInputMessage="1" showErrorMessage="1" promptTitle="vatRegistrationNumber" prompt="ABN number" sqref="AV35:AW35" xr:uid="{6B630F5C-5CD8-4D59-A2B5-63CBB349E88C}"/>
    <dataValidation allowBlank="1" showInputMessage="1" showErrorMessage="1" promptTitle="companyRegistrationNumber" prompt="ACN number" sqref="AV33" xr:uid="{FD184ECD-68F0-4281-884B-4ACF581AF5E2}"/>
    <dataValidation allowBlank="1" showInputMessage="1" showErrorMessage="1" promptTitle="simple value" prompt="Full address or_x000a_&quot;[NO ADDRESS]&quot;" sqref="AG123:AH123" xr:uid="{A460BF45-AB54-420D-B362-969913A779C0}"/>
    <dataValidation allowBlank="1" showInputMessage="1" showErrorMessage="1" promptTitle="negativeInformation" prompt="- InsolvencyEvents_x000a_- badDebtEvents_x000a_- negativeEvents" sqref="U106" xr:uid="{C36ED4A5-070F-4B83-AE39-3516A64EC406}"/>
    <dataValidation allowBlank="1" showInputMessage="1" showErrorMessage="1" promptTitle="bankers.address" prompt="postalCode + city only" sqref="U229:U230" xr:uid="{D596944B-A394-4612-9F91-FE93350251A2}"/>
    <dataValidation allowBlank="1" showInputMessage="1" showErrorMessage="1" promptTitle="dateOfBirth" prompt="YYYY only_x000a_i.e. YYYY-01-01" sqref="AF126" xr:uid="{099696C5-07CE-4D72-A97A-E7E611D09ACC}"/>
    <dataValidation allowBlank="1" showInputMessage="1" showErrorMessage="1" promptTitle="company id type" prompt="safe number_x000a__x000a_2 character country_x000a_+8 or 9 digit numeric" sqref="AZ6" xr:uid="{62112A0F-61E5-48FF-9B21-89E289024148}"/>
    <dataValidation allowBlank="1" showInputMessage="1" showErrorMessage="1" promptTitle="consolidatedAccounts" prompt="- always &quot;false&quot; (individual accounts only)" sqref="U243 AC243" xr:uid="{4C0C1D06-57CE-496E-94A6-B600870502FD}"/>
    <dataValidation allowBlank="1" showInputMessage="1" showErrorMessage="1" promptTitle="companyType =1" prompt="Company Sole Proprietors" sqref="P8:P9 P5" xr:uid="{EA354974-FA9A-4FF9-97EA-DE40B941891C}"/>
    <dataValidation allowBlank="1" showInputMessage="1" showErrorMessage="1" promptTitle="additionalInformation" prompt="miscellaneous_x000a_tradeSuppliers_x000a_registers_x000a_audits (key financial elements)_x000a_premises_x000a_additionalFinancials" sqref="AI342" xr:uid="{46BC31FA-E560-4849-8725-F3405772FDF0}"/>
    <dataValidation allowBlank="1" showInputMessage="1" showErrorMessage="1" promptTitle="additionalInformation" prompt="misc_x000a_turnoverHistory_x000a_gazetteLandChargeRegisters_x000a_gazetteRegisteredDeeds_x000a_formerShareholders_x000a_mergers_x000a_importTrade_x000a_exportTrade" sqref="U342" xr:uid="{86ABC77E-DF27-4370-A4CC-D6EA27DD2EF6}"/>
    <dataValidation allowBlank="1" showInputMessage="1" showErrorMessage="1" promptTitle="vatRegistrationNumber" prompt="Note: CVR and VAT are the same. But do not know which are registered for VAT." sqref="M35" xr:uid="{633FF393-A7B8-4411-98A7-17207D1253F6}"/>
    <dataValidation allowBlank="1" showInputMessage="1" showErrorMessage="1" promptTitle="company id type" prompt="reg number_x000a__x000a_10 digit (with preceeding zeros)" sqref="Y6" xr:uid="{1FEC87DE-56AE-4699-A202-02E6430B8B3F}"/>
    <dataValidation allowBlank="1" showInputMessage="1" showErrorMessage="1" promptTitle="principalActivity" prompt="only exists in DE language reports" sqref="U47" xr:uid="{0C4E79BE-E194-417B-AFFD-CBB98D9B8103}"/>
    <dataValidation allowBlank="1" showInputMessage="1" showErrorMessage="1" promptTitle="positions" prompt="Multiple positions can occur" sqref="U127" xr:uid="{2ADE4E87-303B-492D-BF12-664331B4632A}"/>
    <dataValidation allowBlank="1" showInputMessage="1" showErrorMessage="1" promptTitle="local financial statement type" prompt="- LocalFinancialsCSBE_x000a_- LocalFinancialsCSBEFull (220 elements)" sqref="D338" xr:uid="{5950CE39-79F7-49E8-8250-2C3C57CD305B}"/>
    <dataValidation allowBlank="1" showInputMessage="1" showErrorMessage="1" promptTitle="credit limit currency" prompt="local currency" sqref="AK66" xr:uid="{97FF78E1-CECD-401C-9507-DDF6D317D9AF}"/>
    <dataValidation allowBlank="1" showInputMessage="1" showErrorMessage="1" promptTitle="credit limit currency" prompt="US Dollars (USD)" sqref="AZ66:AZ67 AI66:AJ67 BE66:BE67" xr:uid="{CB09D11A-87C9-4FE0-B122-6E4BF7648F1E}"/>
    <dataValidation allowBlank="1" showInputMessage="1" showErrorMessage="1" promptTitle="shareholder address" prompt="exists on companies only" sqref="H159" xr:uid="{59FE5BD7-AB66-4D94-B83E-5F65047F3A2D}"/>
    <dataValidation allowBlank="1" showInputMessage="1" showErrorMessage="1" promptTitle="classification" prompt="TOL 2008_x000a__x000a_The first 4 digits of Toimialaluokitus 2008 matches NACE Rév. 2 2007" sqref="W47 W51 W46" xr:uid="{AD104378-339B-415E-809E-15F62FD98EB1}"/>
    <dataValidation allowBlank="1" showInputMessage="1" showErrorMessage="1" promptTitle="simple value" prompt="City + Zip" sqref="Z123:AA124 Z159:AA159" xr:uid="{B9769BFD-FA94-4737-854E-77DE1B5EE759}"/>
    <dataValidation allowBlank="1" showInputMessage="1" showErrorMessage="1" promptTitle="additionalInformation" prompt="contains complex nodes:_x000a_- gazetteRegisteredDeeds_x000a_- facilityDetails_x000a_- otherOfficials" sqref="AB356" xr:uid="{A7830912-2DB5-4593-B48E-CAE254732523}"/>
    <dataValidation allowBlank="1" showInputMessage="1" showErrorMessage="1" promptTitle="ownershipType" prompt="- company_x000a_- business" sqref="BE43:BF43" xr:uid="{3547FEA6-5FD9-4934-ABF1-3F3FA509F2DA}"/>
    <dataValidation allowBlank="1" showInputMessage="1" showErrorMessage="1" promptTitle="companyRegistrationNumber" prompt="RFC number_x000a_12 digit alpha numeric = company_x000a_13 digit alphanumeric = business_x000a__x000a_RFC (Registro Federal de Contribuyentes) is issued by the Mexican Tax Administration Service (Servicio de Administración Tributaria)." sqref="BE33" xr:uid="{7E0F43BB-971C-4A56-BD6A-3846DB02F19C}"/>
    <dataValidation allowBlank="1" showInputMessage="1" showErrorMessage="1" promptTitle="classification" prompt="ÖNACE 2008 - Statistik Austria_x000a__x000a_Based on NACE Rév. 2 2007 (EU Nomenclature statistique des activités économiques dans la Communauté européenne)" sqref="U51:U53" xr:uid="{F65E1447-8FE4-4954-B0E6-88C97234B18E}"/>
    <dataValidation allowBlank="1" showInputMessage="1" showErrorMessage="1" promptTitle="operationsStartDate" prompt="Constitution Date" sqref="AD38" xr:uid="{DC8034CB-CE50-43D1-8B0C-455C2B124E99}"/>
    <dataValidation allowBlank="1" showInputMessage="1" showErrorMessage="1" promptTitle="id type" prompt="&quot;trust number&quot;" sqref="AD6" xr:uid="{DCECBB08-3B81-42DB-A7B4-E5CA17F6D4A8}"/>
    <dataValidation allowBlank="1" showInputMessage="1" showErrorMessage="1" promptTitle="vatRegistrationNumber" prompt="NIF (Número de Identificação Fiscal or Número de Contribuinte) _x000a_tax identification number" sqref="AD35" xr:uid="{8054FF6B-0B72-476E-91E1-4E4106009C28}"/>
    <dataValidation allowBlank="1" showInputMessage="1" showErrorMessage="1" promptTitle="companyRegistrationNumber" prompt="NIF (Número de Identificação Fiscal or Número de Contribuinte) _x000a_tax identification number" sqref="AD33" xr:uid="{6D40094A-C4E8-47BB-A08E-A058D257B501}"/>
    <dataValidation allowBlank="1" showInputMessage="1" showErrorMessage="1" promptTitle="negativeInformation" prompt="countyCourtJudgements_x000a_- date_x000a_- court_x000a_- amount_x000a_- caseNumber_x000a_- status_x000a_- defendantName_x000a_- defendantAddress" sqref="AD106" xr:uid="{AA5B5C48-EFA3-4574-9307-4FCFFE290CBF}"/>
    <dataValidation allowBlank="1" showInputMessage="1" showErrorMessage="1" promptTitle="classification" prompt="CAE Rev3 _x000a__x000a_(Classification of Economical Activities – Revision 3)" sqref="AD47 AD52:AD53 AD46" xr:uid="{2CCB279C-C068-4499-B5E4-F43682DD119F}"/>
    <dataValidation allowBlank="1" showInputMessage="1" showErrorMessage="1" promptTitle="company id type" prompt="safe number_x000a__x000a_2 character country_x000a_+8 digit numeric" sqref="AY6 AL6 BE6:BF6 H6:I6 M6:N6" xr:uid="{3E76D545-5537-4F0D-A94D-EE55AD40DBF1}"/>
    <dataValidation allowBlank="1" showInputMessage="1" showErrorMessage="1" promptTitle="company id type" prompt="company number_x000a__x000a_7 digits with _x000a_preceeding zeros" sqref="AX6" xr:uid="{993191CF-7391-4CB0-A074-FE1DC8B7F4B1}"/>
    <dataValidation allowBlank="1" showInputMessage="1" showErrorMessage="1" promptTitle="company id type" prompt="report id_x000a__x000a_&quot;AA-X-00000&quot;_x000a_&quot;AA-X-000000&quot;" sqref="AT6" xr:uid="{A3E7CCD9-6646-4CE7-8F38-6F5E94A12704}"/>
    <dataValidation allowBlank="1" showInputMessage="1" showErrorMessage="1" promptTitle="company id type" prompt="NIRC number (national id)_x000a__x000a_10 digit alphanumeric" sqref="AR6" xr:uid="{2B82D1C1-5A8B-48A6-B04A-7AEBC99149D5}"/>
    <dataValidation allowBlank="1" showInputMessage="1" showErrorMessage="1" promptTitle="company id type" prompt="tax identification no_x000a__x000a_10 digit numeric_x000a_" sqref="AQ6" xr:uid="{1022DBC0-22DA-4A33-8CEA-3E08093B545A}"/>
    <dataValidation allowBlank="1" showInputMessage="1" showErrorMessage="1" promptTitle="company id type" prompt="internal id_x000a_" sqref="AP6" xr:uid="{7BB72473-4764-4EAD-8DB5-DD458C7ABFB1}"/>
    <dataValidation allowBlank="1" showInputMessage="1" showErrorMessage="1" promptTitle="company id type" prompt="CrefoNo (internal id)" sqref="AM6" xr:uid="{BEA0FBE3-68DC-445D-98B6-375AF324064A}"/>
    <dataValidation allowBlank="1" showInputMessage="1" showErrorMessage="1" promptTitle="company id type" prompt="internal id_x000a_e.g. CF-X-CF0000019717" sqref="AK6" xr:uid="{CAF8B122-14F6-46A7-8AD9-EFDC5133841B}"/>
    <dataValidation allowBlank="1" showInputMessage="1" showErrorMessage="1" promptTitle="company id type" prompt="safe number_x000a__x000a_&quot;WW&quot; or 2 char country _x000a_+ 8 digit numeric _x000a_&quot;PLC-X-WW00000000&quot;_x000a_or &quot;AA-X-AA00000000&quot;" sqref="AU6" xr:uid="{3B4151ED-EF0B-4BDF-A6E5-B07D7EA8E1C3}"/>
    <dataValidation allowBlank="1" showInputMessage="1" showErrorMessage="1" promptTitle="other officials" prompt="for the Business Owners see directors" sqref="L348" xr:uid="{8971D390-067E-4C08-A8D8-004279DD59E2}"/>
    <dataValidation allowBlank="1" showInputMessage="1" showErrorMessage="1" promptTitle="miscellaneous" prompt="- eircode" sqref="K343:L343" xr:uid="{77515DEA-8A01-42B9-AB2A-EF70B47B74AA}"/>
    <dataValidation allowBlank="1" showInputMessage="1" showErrorMessage="1" promptTitle="company id type" prompt="internal id_x000a_&quot;AA-X-00~AAA00000000&quot;_x000a_&quot;AA-X-000~AAA00000000&quot;" sqref="AI6:AJ6" xr:uid="{037EE388-52A2-45E2-AF14-4346EE059061}"/>
    <dataValidation allowBlank="1" showInputMessage="1" showErrorMessage="1" promptTitle="company id type" prompt="internal id" sqref="AG6:AH6" xr:uid="{4A1C5D32-0B8A-4854-894D-BBB6671C6F64}"/>
    <dataValidation allowBlank="1" showInputMessage="1" showErrorMessage="1" promptTitle="company id type" prompt="NonLtd business record identifier_x000a__x000a_up to 8 digit numeric_x000a_(no preceeding zeros)" sqref="T6" xr:uid="{E7FCF71C-4607-4383-9DE2-F51C57DFC73E}"/>
    <dataValidation allowBlank="1" showInputMessage="1" showErrorMessage="1" promptTitle="company id type" prompt="reg number_x000a__x000a_&quot;IS-X-0000000000&quot;_x000a_&quot;LT-X-000000000&quot;_x000a_&quot;MT-X-C 0000&quot;" sqref="AF6" xr:uid="{926EABB7-F888-42C8-BC49-0EE5FCAAE769}"/>
    <dataValidation allowBlank="1" showInputMessage="1" showErrorMessage="1" promptTitle="company id type" prompt="entity id_x000a__x000a_1 digit legal form _x000a_+ 9 digit tax id" sqref="X6" xr:uid="{DB237173-C375-45E0-AF16-6814CFDA82E0}"/>
    <dataValidation allowBlank="1" showInputMessage="1" showErrorMessage="1" promptTitle="company id type" prompt="reg number_x000a__x000a_8 digit (with preceeding zeros)" sqref="W6" xr:uid="{C245275B-77FF-46A0-A2DA-A863809EBF7D}"/>
    <dataValidation allowBlank="1" showInputMessage="1" showErrorMessage="1" promptTitle="company id type" prompt="report id_x000a__x000a_alpha numeric _x000a_(in lowecase)" sqref="U6:V6" xr:uid="{D7D0A835-937C-4DE4-AC97-723017B28EA1}"/>
    <dataValidation allowBlank="1" showInputMessage="1" showErrorMessage="1" promptTitle="company id type" prompt="business number" sqref="AW6" xr:uid="{78023CDF-385E-4866-827E-F1247F6927FE}"/>
    <dataValidation allowBlank="1" showInputMessage="1" showErrorMessage="1" promptTitle="company id type" prompt="company number" sqref="AV6" xr:uid="{263E6330-B939-4D29-8A94-80BBB48A619A}"/>
    <dataValidation allowBlank="1" showInputMessage="1" showErrorMessage="1" promptTitle="company id type" prompt="reg number_x000a__x000a_8 digit alpha numeric_x000a_with proceeding zeros_x000a_&quot;00000000&quot;_x000a_&quot;AA000000&quot;_x000a_&quot;AA00000A&quot;_x000a_&quot;A000000A&quot;" sqref="S6" xr:uid="{6AE163A6-267F-4C4D-999A-0CF432544E07}"/>
    <dataValidation allowBlank="1" showInputMessage="1" showErrorMessage="1" promptTitle="company id type" prompt="CRO Number_x000a__x000a_2 character country_x000a_+6 digit numeric_x000a_(with preceeding zeros)_x000a_" sqref="K6" xr:uid="{675C3156-D016-4E42-A0D7-A8982701B1A0}"/>
    <dataValidation allowBlank="1" showInputMessage="1" showErrorMessage="1" promptTitle="company id type" prompt="CRO Business Num_x000a__x000a_up to 6 digits_x000a_(no preceeding zeros)_x000a_" sqref="L6" xr:uid="{743076EC-B3E8-4CD1-BB1D-D2859332E8BA}"/>
    <dataValidation allowBlank="1" showInputMessage="1" showErrorMessage="1" promptTitle="company id type" prompt="reg number_x000a__x000a_2 character province_x000a_+7 digit number _x000a_e.g. &quot;IT-0-MI1969106&quot;" sqref="J6" xr:uid="{1DA1B44D-39CF-40DF-8120-05B0290A1142}"/>
    <dataValidation allowBlank="1" showInputMessage="1" showErrorMessage="1" promptTitle="company id type" prompt="reg number" sqref="F6 Q6:R6" xr:uid="{F8380615-8E8C-43D0-B379-A8AE3BE7A6E2}"/>
    <dataValidation allowBlank="1" showInputMessage="1" showErrorMessage="1" promptTitle="company id type" prompt="KVK number_x000a__x000a_8 digits +4 digit branch / hq identifier_x000a_" sqref="E6" xr:uid="{13F6DAB4-2B05-41C5-A5C3-B13D65A71745}"/>
    <dataValidation allowBlank="1" showInputMessage="1" showErrorMessage="1" promptTitle="company id type" prompt="VAT number" sqref="D6" xr:uid="{6B42A10E-EA74-47D9-8FE5-734F2A4D9A56}"/>
    <dataValidation allowBlank="1" showInputMessage="1" showErrorMessage="1" promptTitle="company id type" prompt="SIREN _x000a__x000a_14 digit numeric" sqref="G6" xr:uid="{238B708A-10BF-4EF6-82A3-244C5F2B23AB}"/>
    <dataValidation allowBlank="1" showInputMessage="1" showErrorMessage="1" promptTitle="simple value" prompt="country only" sqref="AP203 AP193 AP182 AP172" xr:uid="{623BCC2C-9388-4149-9FFE-4F0DB76D6E0D}"/>
    <dataValidation allowBlank="1" showInputMessage="1" showErrorMessage="1" promptTitle="creditLimit.currency" prompt="currency in value string_x000a_e.g. &quot;USD 500,000,000&quot;" sqref="AO66:AO67" xr:uid="{40D18E91-A60B-47E8-9067-73EACEB09DA4}"/>
    <dataValidation allowBlank="1" showInputMessage="1" showErrorMessage="1" promptTitle="negative information" prompt="- bankruptcies_x000a_- bad debt information _x000a_(unpaid bills, court claims)" sqref="AF106" xr:uid="{0BF241F0-4703-4DFE-B82D-D8A0EB509A65}"/>
    <dataValidation allowBlank="1" showInputMessage="1" showErrorMessage="1" promptTitle="negativeInformation" prompt="bankruptcies:_x000a_- Bankruptcy details_x000a_- Liquidation details_x000a_- Receivership details_x000a__x000a_negatives_x000a_- negative payment incidents_x000a__x000a_detrimentals (group structure)_x000a_- dissolved companies_x000a_- liquidated companies" sqref="V106" xr:uid="{45418F41-3F63-4860-B875-4CB6D3E18C67}"/>
    <dataValidation allowBlank="1" showInputMessage="1" showErrorMessage="1" promptTitle="classification" prompt="NACELUX (National standard based on European NACE standard)" sqref="F51" xr:uid="{5FB367F2-B121-4E30-8CBB-DF572311FB96}"/>
    <dataValidation allowBlank="1" showInputMessage="1" showErrorMessage="1" promptTitle="classification" prompt="CAE Rev3 (Classification of Economical Activities – Revision 3)_x000a_harmonized with the NACE – Rev2 (Nomenclature Statistics of Economic Activities in the European Community)" sqref="AD51" xr:uid="{B3E5550F-1B68-4A23-AECB-6A67F8407932}"/>
    <dataValidation allowBlank="1" showInputMessage="1" showErrorMessage="1" promptTitle="CSIC" prompt="China's Industry Code applied is the 2017 version of the National Industry Classification issued by the China National Bureau of Statistics." sqref="AM51" xr:uid="{C50FB45D-85CF-4408-9A2B-6AE8FF0E4487}"/>
    <dataValidation allowBlank="1" showInputMessage="1" showErrorMessage="1" promptTitle="charges" prompt="Registered Charges are available (i.e. mortgages etc)" sqref="V356" xr:uid="{018A2A4F-840F-4C24-BA83-97A1E54CCB41}"/>
    <dataValidation allowBlank="1" showInputMessage="1" showErrorMessage="1" promptTitle="date of birth" prompt="YYYY-MM-01 _x000a_i.e. DD is witheld" sqref="K126 S126" xr:uid="{762C5B9F-60A6-48BB-BEBE-C51135C78DC1}"/>
    <dataValidation allowBlank="1" showInputMessage="1" showErrorMessage="1" promptTitle="activities" prompt="multiple activity codes can exist" sqref="V52" xr:uid="{86C76064-C547-4700-94B6-1D2E12261A1C}"/>
    <dataValidation allowBlank="1" showInputMessage="1" showErrorMessage="1" promptTitle="Contact Telephone Number" prompt="Telephone Numbers exist in Additional Information" sqref="V50 V86 V92" xr:uid="{6A574BB3-5C6B-4CB3-A1D9-A5F58048B14C}"/>
    <dataValidation allowBlank="1" showInputMessage="1" showErrorMessage="1" promptTitle="Revenue" prompt="&quot;Net Sales&quot;_x000a_&quot;Other Operating Income&quot;" sqref="S247" xr:uid="{F0CAEDE2-A42E-4F9D-A3E1-FAEC1AFCEA9B}"/>
    <dataValidation allowBlank="1" showInputMessage="1" showErrorMessage="1" promptTitle="status code" prompt="- Active_x000a_- Pending_x000a_- NonActive" sqref="V44" xr:uid="{74CE1E8E-C51C-4A12-8D1A-54319F61AE36}"/>
    <dataValidation allowBlank="1" showInputMessage="1" showErrorMessage="1" promptTitle="foundation year only" prompt="YYYY-01-01_x000a_" sqref="AC37:AC38" xr:uid="{0079FE82-7CDE-4549-A7FD-082C232B02BD}"/>
    <dataValidation allowBlank="1" showInputMessage="1" showErrorMessage="1" promptTitle="credit limit currency" prompt="PLC = USD_x000a_Ltd = local currency_x000a_" sqref="AU66:AU67" xr:uid="{E9EABAFB-F911-4A6F-B276-62D1AFB2F391}"/>
    <dataValidation allowBlank="1" showInputMessage="1" showErrorMessage="1" promptTitle="principal activity description" prompt="detailed activity text/profile info" sqref="AK47" xr:uid="{833B9E48-E872-4909-98C6-B5620ADEEAEF}"/>
    <dataValidation allowBlank="1" showInputMessage="1" showErrorMessage="1" promptTitle="operations start date" prompt="YYYY-01-01 (year only)" sqref="AK38" xr:uid="{7ED63189-EF33-43A9-B204-AA4208D0CD0A}"/>
    <dataValidation allowBlank="1" showInputMessage="1" showErrorMessage="1" promptTitle="currency" prompt="KRW" sqref="AQ67" xr:uid="{FEC551EB-CFBD-499B-88C3-97B438C727CE}"/>
    <dataValidation allowBlank="1" showInputMessage="1" showErrorMessage="1" promptTitle="address elements" prompt="country code only" sqref="AC160" xr:uid="{D814677E-249F-4343-9AE2-9E0779513C42}"/>
    <dataValidation allowBlank="1" showInputMessage="1" showErrorMessage="1" promptTitle="status code" prompt="- Active_x000a_- Pending" sqref="AC44" xr:uid="{F26D91EB-31DC-4B46-A137-FA4FDF648652}"/>
    <dataValidation allowBlank="1" showInputMessage="1" showErrorMessage="1" promptTitle="principal activity" prompt="Business Activity text" sqref="AE47" xr:uid="{012B333E-862D-4117-A6BF-665AA098C746}"/>
    <dataValidation allowBlank="1" showInputMessage="1" showErrorMessage="1" promptTitle="currency" prompt="local currenty" sqref="BD66 BB66" xr:uid="{EB0B938E-B5A8-4FE4-8DFE-2FFD4F097DC7}"/>
    <dataValidation allowBlank="1" showInputMessage="1" showErrorMessage="1" promptTitle="credit limit currency" prompt="Pound Sterling (GBP)" sqref="T67 S66:S67" xr:uid="{293B5926-5F6B-4F46-9D49-0A70A241E977}"/>
    <dataValidation allowBlank="1" showInputMessage="1" showErrorMessage="1" promptTitle="credit limit currency" prompt="Euros (EUR)" sqref="AG66:AH67 AD66:AD67 K66:L67" xr:uid="{6B5985D7-480F-44A8-B3A9-5645FAD79246}"/>
    <dataValidation allowBlank="1" showInputMessage="1" showErrorMessage="1" promptTitle="credit limit" prompt="No credit limit exists for LI" sqref="AA66:AA67" xr:uid="{07DF2CC7-C968-4792-B7D5-07622F7A5D4F}"/>
    <dataValidation allowBlank="1" showInputMessage="1" showErrorMessage="1" promptTitle="credit limit currency" prompt="Swiss Francs (CHF)" sqref="Z66:Z67" xr:uid="{1132BFEA-8CAB-4F75-B494-EAC1B59BC61B}"/>
    <dataValidation allowBlank="1" showInputMessage="1" showErrorMessage="1" promptTitle="companyRegistrationNumber" prompt="KRS (National Court Register)" sqref="AC33" xr:uid="{EE1C86F1-279F-4419-95C5-536B437ADE00}"/>
    <dataValidation allowBlank="1" showInputMessage="1" showErrorMessage="1" promptTitle="vatRegistrationNumber" prompt="NIP (numer identyfikacji podatkowej)" sqref="AC35" xr:uid="{57920650-2C1B-4D13-9DC4-B08BB547E15C}"/>
    <dataValidation allowBlank="1" showInputMessage="1" showErrorMessage="1" promptTitle="classification" prompt="PKD 2007_x000a__x000a_Polish Classification of Activities,Central Register and Information on Economic Activity (CEIDG)" sqref="AC47 AC51 AC46" xr:uid="{4DC5DDA8-36EE-4450-8802-82C4CE90CEC6}"/>
    <dataValidation allowBlank="1" showInputMessage="1" showErrorMessage="1" promptTitle="Registered Businesss Names" prompt="All companies individuals in IE trading under a name other than their normal legal name must register the business with IE CRO. _x000a_These business names appear as IE &quot;NonLtd&quot; records." sqref="K356:L356" xr:uid="{E9FE3199-8872-4CCE-BB40-8E37FE542228}"/>
    <dataValidation allowBlank="1" showInputMessage="1" showErrorMessage="1" promptTitle="directorships" prompt="Business Name Links" sqref="L146" xr:uid="{96BD6AC9-4F03-4CEC-A300-1349AB4A2A53}"/>
    <dataValidation allowBlank="1" showInputMessage="1" showErrorMessage="1" promptTitle="gender" prompt="- Female_x000a_- Male_x000a_- Unknown" sqref="S125 G125 I125" xr:uid="{53D48DB2-672A-4ABF-975A-BB02BA222DAB}"/>
    <dataValidation allowBlank="1" showInputMessage="1" showErrorMessage="1" promptTitle="gender" prompt="defaults as _x000a_- &quot;NotApplicable&quot; (companies) _x000a_- &quot;Unknown&quot;" sqref="E125" xr:uid="{E265E88B-FA2E-40EC-83D3-A9799F5AA9FB}"/>
    <dataValidation allowBlank="1" showInputMessage="1" showErrorMessage="1" promptTitle="IE NonLtd" prompt="ROI Reg. Business Names_x000a_- INDIVIDUAL_x000a_- PARTNERSHIP_x000a_- BODY CORPORATE_x000a_- OTHER CORP" sqref="L42" xr:uid="{467C7673-8A0E-4D76-B5BC-A5B6F5FF0263}"/>
    <dataValidation allowBlank="1" showInputMessage="1" showErrorMessage="1" promptTitle="classification" prompt="SSIC_x000a__x000a_Singapore Standard Industrial Classification (Singapore Departent of Statistics (DOS)). SSIC is based on International Standard Industrial Classification (ISIC)." sqref="AR47 AR52:AR53 AR46" xr:uid="{87A4EFFA-3ADF-4E12-BA99-29E8774C9FB5}"/>
    <dataValidation allowBlank="1" showInputMessage="1" showErrorMessage="1" promptTitle="positionName" prompt="Registered Business Owner" sqref="L127" xr:uid="{4B308C6F-00C9-410E-9DE5-4F93A110243D}"/>
    <dataValidation allowBlank="1" showInputMessage="1" showErrorMessage="1" promptTitle="id type" prompt="People ID" sqref="S116 K116 K131 S131" xr:uid="{EF7EC7C3-A4B9-4FE9-8E81-EF0D1DE3FBAD}"/>
    <dataValidation allowBlank="1" showInputMessage="1" showErrorMessage="1" promptTitle="negativeInformation" prompt="Registered CCJ's_x000a_- exact match_x000a_- possible match" sqref="T106" xr:uid="{E966F327-4373-4FD9-ABB1-B14B6E0059CE}"/>
    <dataValidation allowBlank="1" showInputMessage="1" showErrorMessage="1" promptTitle="paymentData" prompt="aged debt / invoice data" sqref="S112:T112" xr:uid="{888C0C1D-8B38-4840-88A2-4BCA7CBF4FA7}"/>
    <dataValidation allowBlank="1" showInputMessage="1" showErrorMessage="1" promptTitle="negativeInformation" prompt="Registered CCJ's_x000a_- exact match_x000a_- possible match_x000a__x000a_Insolvency Data based on the following sources:_x000a_- Official Gazettes (London, Edinburgh and Belfast)" sqref="S106" xr:uid="{24460666-A275-43B8-8B0B-79F65784F199}"/>
    <dataValidation allowBlank="1" showInputMessage="1" showErrorMessage="1" promptTitle="negativeInformation" prompt="Registered &amp; Unregistered CJ's_x000a_- exact match_x000a_- possible match_x000a__x000a_Insolvency Data exists based on the following sources:_x000a_- Iris Oifigiuil_x000a_- media sources" sqref="K106" xr:uid="{31B9B01A-696A-41D9-9740-AFE86856E104}"/>
    <dataValidation allowBlank="1" showInputMessage="1" showErrorMessage="1" promptTitle="negativeInformation" prompt="Registered CJ's_x000a_- exact match_x000a_- possible match" sqref="L106" xr:uid="{ACB97E72-BA66-4629-9229-38FF244EC4A8}"/>
    <dataValidation allowBlank="1" showInputMessage="1" showErrorMessage="1" promptTitle="IE NonLtd" prompt="ROI Registered Business Names" sqref="L79:L105 L357:L358 L37 L147 L48 L132:L141 L68:L69 L349:L355 L8:L9 L28:L34 L54:L57 L61:L66 L107:L115 L51 L126 L128:L130 L117:L124 L143:L145 L150:L342" xr:uid="{F1E27B92-C61A-4E86-B2C8-404F517790ED}"/>
    <dataValidation allowBlank="1" showInputMessage="1" showErrorMessage="1" promptTitle="other officials" prompt="Authorised Persons" sqref="K348" xr:uid="{3D43AEF2-F226-4DD0-938E-22416348B48C}"/>
    <dataValidation allowBlank="1" showInputMessage="1" showErrorMessage="1" promptTitle="other elements" prompt="PAF address:_x000a_- houseNumber_x000a_- street_x000a_- city_x000a_- county_x000a_" sqref="S49" xr:uid="{11334C76-01FA-43B7-9215-51BAAA9A1854}"/>
    <dataValidation allowBlank="1" showInputMessage="1" showErrorMessage="1" promptTitle="other elements" prompt="postalCode (town code)_x000a_eircode_x000a_" sqref="K49:L49" xr:uid="{4D1D4F87-3493-4EF8-8971-81DB0A29F321}"/>
    <dataValidation allowBlank="1" showInputMessage="1" showErrorMessage="1" promptTitle="boolean" prompt="- true_x000a_- false" sqref="B243" xr:uid="{770CEBB3-0056-4DB6-9630-B8981F08F7A5}"/>
    <dataValidation allowBlank="1" showInputMessage="1" showErrorMessage="1" promptTitle="vatRegistrationNumber" prompt="additional VAT codes output in additionalInformation as vatRegistrationNumbers [*]" sqref="S35" xr:uid="{AF616672-4B03-4DA5-AB8C-0F2F4AC20903}"/>
    <dataValidation allowBlank="1" showInputMessage="1" showErrorMessage="1" promptTitle="address" prompt="companies only" sqref="E140" xr:uid="{BD0C99C6-0190-4E1B-861A-F8DB271AFE54}"/>
    <dataValidation allowBlank="1" showInputMessage="1" showErrorMessage="1" promptTitle="gender" prompt="defaults as &quot;NotApplicable&quot; (companies) or &quot;Unknown&quot;" sqref="E142" xr:uid="{F05C87BA-DCD7-4D76-A9A1-3C27470B12A1}"/>
    <dataValidation allowBlank="1" showInputMessage="1" showErrorMessage="1" promptTitle="other elements" prompt="companies only" sqref="E124 E141" xr:uid="{87CA0DEF-37A3-473E-AD43-54E29B5D49AF}"/>
    <dataValidation allowBlank="1" showInputMessage="1" showErrorMessage="1" promptTitle="simple value" prompt="Full address:_x000a_companies only" sqref="E123 E139" xr:uid="{05EB8035-4168-4BF9-8AB5-4DC0C6E33334}"/>
    <dataValidation allowBlank="1" showInputMessage="1" showErrorMessage="1" promptTitle="ownership type " prompt="- Intermediately Owned_x000a_- Jointly Owned_x000a_- Ultimately Owned_x000a_- Wholly Owned" sqref="S43" xr:uid="{6E6BE833-BDE2-4918-A724-9B89DF8329E8}"/>
    <dataValidation allowBlank="1" showInputMessage="1" showErrorMessage="1" promptTitle="ownership type" prompt="examples:_x000a_- Private / Yksityinen_x000a_- State / Valtio_x000a_- Commune / Kunta_x000a_- Foreign Owner / Ulkomaalainen omistaja_x000a_- Other / Muu omistajatyyppi_x000a_- Quoted Company / Pörssiyhtiö" sqref="W43" xr:uid="{0BBB0737-829F-43FE-9B87-EA4E900A63AD}"/>
    <dataValidation allowBlank="1" showInputMessage="1" showErrorMessage="1" promptTitle="creditLimitHistory" prompt="date_x000a_companyValue.currency_x000a_companyValue.value" sqref="S352:S354" xr:uid="{759D7EB8-D53C-4FF2-A972-FFA8BB8757DC}"/>
    <dataValidation allowBlank="1" showInputMessage="1" showErrorMessage="1" promptTitle="companySignificantEvents" prompt="eventDate_x000a_eventDescription" sqref="D349" xr:uid="{74D68407-216F-460B-AE82-8501E26E4A38}"/>
    <dataValidation allowBlank="1" showInputMessage="1" showErrorMessage="1" promptTitle="ratingHistory" prompt="date_x000a_companyValue_x000a_ratingDescription" sqref="D351 S351" xr:uid="{D6C1303D-4A06-4C8E-BFF0-76D8EFF157F3}"/>
    <dataValidation allowBlank="1" showInputMessage="1" showErrorMessage="1" promptTitle="creditLimitHistory" prompt="date_x000a_value_x000a_limitCurrency" sqref="D352 D354" xr:uid="{415284D6-726D-4E68-A113-396EB14B4BD4}"/>
    <dataValidation allowBlank="1" showInputMessage="1" showErrorMessage="1" promptTitle="commentaries" prompt="commentaryText_x000a_positiveOrNegative" sqref="S350 D350" xr:uid="{8FBE3AD5-4D37-48F5-ADF6-DA02F6311B0C}"/>
    <dataValidation allowBlank="1" showInputMessage="1" showErrorMessage="1" promptTitle="companyHistory" prompt="date_x000a_description" sqref="S349" xr:uid="{DFB62E25-8963-4ABD-B515-191455F39CC7}"/>
    <dataValidation allowBlank="1" showInputMessage="1" showErrorMessage="1" promptTitle="Additonal Information - includes" prompt="misc_x000a_competitors_x000a_business sales breakdown_x000a_geographical sales breakdown_x000a__x000a_" sqref="AU342" xr:uid="{EC8D314D-89CB-4C97-9674-5939128EDCEC}"/>
    <dataValidation allowBlank="1" showInputMessage="1" showErrorMessage="1" promptTitle="additional information" prompt="misc_x000a_key personnel_x000a_commercial vehicles" sqref="BE342:BF342 BF343:BF352" xr:uid="{541202CE-0466-4202-AE5A-DF71EF45F29E}"/>
    <dataValidation allowBlank="1" showInputMessage="1" showErrorMessage="1" promptTitle="companyRegistrationNumber" prompt="SIRET 14 digit" sqref="G33" xr:uid="{21F721BA-9DA1-4173-AA2F-CD7C3E83BEAC}"/>
    <dataValidation allowBlank="1" showInputMessage="1" showErrorMessage="1" promptTitle="companyHistory" prompt="date_x000a_description_x000a_htmlUrl_x000a_pdfUrl_x000a_memorialL_ID" sqref="F349:F350" xr:uid="{C361213E-961C-40B4-8473-9ED83B85DDE9}"/>
    <dataValidation allowBlank="1" showInputMessage="1" showErrorMessage="1" promptTitle="misc" prompt="negativeRating" sqref="F348 F343" xr:uid="{2C5A370F-9F5F-4C6F-A701-DB99F763C7F6}"/>
    <dataValidation allowBlank="1" showInputMessage="1" showErrorMessage="1" promptTitle="financial statement type" prompt="LocalFinancialsCSNL" sqref="E244" xr:uid="{A91E6176-31D1-430D-B625-B1E87807F246}"/>
    <dataValidation allowBlank="1" showInputMessage="1" showErrorMessage="1" promptTitle="classification" prompt="SNI 2007_x000a__x000a_Swedish Standard Industrial Classification (SNI)_x000a_maintained by Statistics Sweden (Statistiska centralbyrån)_x000a_based on NACE Rev2." sqref="Q46 Q51:Q53" xr:uid="{F99AB358-D867-4116-AC9D-F5417BD7800A}"/>
    <dataValidation allowBlank="1" showInputMessage="1" showErrorMessage="1" promptTitle="commonValue" prompt="defaults as &quot;E&quot;" sqref="R64" xr:uid="{F47ED2D6-9061-43C7-A969-639047DCC57C}"/>
    <dataValidation allowBlank="1" showInputMessage="1" showErrorMessage="1" promptTitle="commonDescription" prompt="defaults as &quot;No credit rating&quot;" sqref="R65:R66" xr:uid="{18558B73-244E-4A6E-9803-1B987A336819}"/>
    <dataValidation allowBlank="1" showInputMessage="1" showErrorMessage="1" promptTitle="creditLimit" prompt="defaults as &quot;no credit limit&quot;" sqref="R67" xr:uid="{58B207D4-858D-4520-896D-565AC3338034}"/>
    <dataValidation allowBlank="1" showInputMessage="1" showErrorMessage="1" promptTitle="local financial statement type" prompt="LocalFinancialsCSNL" sqref="E338" xr:uid="{A81A5708-8984-4A47-B60E-597D554FA667}"/>
    <dataValidation allowBlank="1" showInputMessage="1" showErrorMessage="1" promptTitle="Latest Turnover" prompt="Net Sales" sqref="B18" xr:uid="{CDA8CF9D-B87E-4E52-996C-B58DFBCBAC86}"/>
    <dataValidation allowBlank="1" showInputMessage="1" showErrorMessage="1" promptTitle="common status code" prompt="- Active_x000a_- Other_x000a_- Pending_x000a_- NonActive" sqref="B16 B44" xr:uid="{7ABD25BC-1459-484D-9561-B3CF685F5F78}"/>
    <dataValidation allowBlank="1" showInputMessage="1" showErrorMessage="1" promptTitle="status description" prompt="local status text" sqref="B17 B46" xr:uid="{027863AC-DBAD-480C-99F2-DFF91F4DDE4E}"/>
    <dataValidation allowBlank="1" showInputMessage="1" showErrorMessage="1" promptTitle="Principal Activity Description" prompt="text description exists_x000a_therefore _x000a_- no code _x000a_- classification is &quot;default&quot;" sqref="Q47 K47 J46:J47 S46:S47" xr:uid="{BD1FD656-BF14-4091-9D8D-7DA845E3732E}"/>
    <dataValidation allowBlank="1" showInputMessage="1" showErrorMessage="1" promptTitle="local financial statements type" prompt="LocalFinancialsHGB (Handelsgesetzbuch)" sqref="H338" xr:uid="{A5766EEE-7011-4CAB-9AD9-F0645C712969}"/>
    <dataValidation allowBlank="1" showInputMessage="1" showErrorMessage="1" promptTitle="US financial statements" prompt="Only publically listed co's." sqref="AZ240:AZ244 AZ247:AZ264 AZ267:AZ279 AZ281:AZ294 AZ296:AZ308 AZ310:AZ314 AZ317:AZ319 AZ322:AZ335 AZ338" xr:uid="{D4C2A28A-E5D3-4F0D-A09E-E3CC86D75765}"/>
    <dataValidation allowBlank="1" showInputMessage="1" showErrorMessage="1" promptTitle="CA financial statements" prompt="Only publically listed co's." sqref="AY322:AY335 AY240:AY244 AY247:AY264 AY267:AY279 AY281:AY294 AY296:AY308 AY310:AY319 AY338" xr:uid="{45A18AFB-D913-49DC-837E-2BF5101D0306}"/>
    <dataValidation allowBlank="1" showInputMessage="1" showErrorMessage="1" promptTitle="id type :" prompt="InternalID = WIN number" sqref="AK188" xr:uid="{C2BC45A4-C958-4580-AE1F-ECFA3F690F6B}"/>
    <dataValidation allowBlank="1" showInputMessage="1" showErrorMessage="1" promptTitle="id Type" prompt="InternalID" sqref="D116" xr:uid="{DB857089-BD72-407B-8112-57E492C7ABC8}"/>
    <dataValidation allowBlank="1" showInputMessage="1" showErrorMessage="1" promptTitle="currency" prompt="local currency" sqref="AK67" xr:uid="{9610C573-8274-48A5-AB13-D27959AD174D}"/>
    <dataValidation allowBlank="1" showInputMessage="1" showErrorMessage="1" promptTitle="status code" prompt="- Active_x000a_- Other_x000a_- Pending_x000a_- NonActive" sqref="W44:AB44 AB200:AD200 D169:H169 B169 AT191:AT192 B179 S190:V190 B190 B200 D44:U44 M200 D200:H200 D190:H190 D179:H179 AK44:BF44 J179:K179 J200:K200 J190:K190 J169:K169 Q169:U169 AN179:AO179 M190 BE179:BF179 M179 AV179:AZ179 W169:AK169 BC169:BF169 AG207:AH207 AH170:AH173 AB190:AD190 R200:V200 AM169:AO169 Q179:V179 AN190:AO190 AE179 AU169:BA169 AQ179:AS179 AQ169:AS169 BC200 BE190:BF190 M169 AI179:AK179 X179:Y179 X190:Y190 AG190:AK190 AQ190:AR190 AT190:BA190 BC190 BE200:BF200 AU200:BA200 AN200:AR200 AK200:AL200 AG200:AH204 X200 AB179:AC179 AD44:AI44 AG199:AH199" xr:uid="{9C17F60F-8EF7-45F2-84E9-43F904DA8F3A}"/>
    <dataValidation allowBlank="1" showInputMessage="1" showErrorMessage="1" promptTitle="classification" prompt="WZ2008_x000a__x000a_Klassifikation der Wirtschaftszweige" sqref="H51:I53 H46:H47" xr:uid="{3A75C2FF-9758-47C8-A542-E7BD7EB41C58}"/>
    <dataValidation allowBlank="1" showInputMessage="1" showErrorMessage="1" promptTitle="gender" prompt="defaults as &quot;Unknown&quot;" sqref="K142:L142 AV142 U142 F125 BB125:BF125 AM125:AZ125 K125:N125 AG142:AH142 T125:AH125" xr:uid="{E2428B90-C435-493A-AA97-F9D46792C44C}"/>
    <dataValidation allowBlank="1" showInputMessage="1" showErrorMessage="1" promptTitle="simple value" prompt="Full address" sqref="B123 G140 D123 M123:N123 Q123:Y123 F123:K123 AB123:AF123 AI123:BF123" xr:uid="{265F08BE-BFF8-4071-874F-419C2BF593AF}"/>
    <dataValidation allowBlank="1" showInputMessage="1" showErrorMessage="1" promptTitle="id type" prompt="Owner Number" sqref="L116 L131" xr:uid="{C6570AEC-0A68-411C-BB86-F373A7EE6947}"/>
    <dataValidation allowBlank="1" showInputMessage="1" showErrorMessage="1" promptTitle="provider score:" prompt="Not available for:_x000a_- Malta" sqref="AF77:AF78 AF68:AF69" xr:uid="{78021312-BD8F-4E13-B7E9-327034E474AF}"/>
    <dataValidation allowBlank="1" showInputMessage="1" showErrorMessage="1" promptTitle="credit limit:" prompt="Not available for _x000a_- Iceland_x000a_- Malta_x000a_- Lithuania" sqref="AF66:AF67" xr:uid="{5E0E7FE2-C1E1-4D7C-99FD-2CFD37B8286E}"/>
    <dataValidation allowBlank="1" showInputMessage="1" showErrorMessage="1" promptTitle="classification" prompt="SBI 2008_x000a__x000a_Standaard Bedrijfsindeling" sqref="E51:E53 E46:E47" xr:uid="{96591AE8-4ADF-4661-AC60-C10E4DB89258}"/>
    <dataValidation allowBlank="1" showInputMessage="1" showErrorMessage="1" promptTitle="classification" prompt="NACEBEL 08" sqref="D51 D46:D47" xr:uid="{24CE66FA-2893-4D90-9899-A3E450C67EB4}"/>
    <dataValidation allowBlank="1" showInputMessage="1" showErrorMessage="1" promptTitle="classification" prompt="NAF/API_x000a__x000a_NAF Rev. 2 2008 [Nomenclature d'Activités Française] also known as APE [Activite Principale de l'Entreprise]_x000a__x000a_4 digits based on NACE codes, plus a letter specific to France." sqref="G51:G53 G46:G47" xr:uid="{8ED4FFE3-0311-462D-9558-B800893233CC}"/>
    <dataValidation allowBlank="1" showInputMessage="1" showErrorMessage="1" promptTitle="classification" prompt="ATECO 2007_x000a__x000a_Classificazione delle Attività Economiche (ATECO)" sqref="J51:J53" xr:uid="{D85B5BC4-D497-4AB5-8049-FD26A824B77F}"/>
    <dataValidation allowBlank="1" showInputMessage="1" showErrorMessage="1" promptTitle="classification" prompt="NOGA 2008_x000a__x000a_General Classification of Economic Activities (NOGA)" sqref="Z51" xr:uid="{2E36A47E-51A8-4688-B119-098AC055254F}"/>
    <dataValidation allowBlank="1" showInputMessage="1" showErrorMessage="1" promptTitle="classification" prompt="CNAE 2007_x000a__x000a_Classificação Nacional das Atividades Econômicas _x000a_(CNAE) - Comissão Nacional de Classificação._x000a__x000a_" sqref="BB51" xr:uid="{016B978D-61F9-4989-93D5-BF093178C0EA}"/>
    <dataValidation allowBlank="1" showInputMessage="1" showErrorMessage="1" promptTitle="classification" prompt="ES CNAE 2009_x000a__x000a_Clasificación Nacional de Actividades Económicas (CNAE) from the Instituto Nacional de Estadistica (INE)_x000a_" sqref="AB51 AB46 AB47" xr:uid="{2B20CED6-DC77-4F20-B0DC-A784AF8DA75C}"/>
    <dataValidation allowBlank="1" showInputMessage="1" showErrorMessage="1" promptTitle="Date Appointed" prompt="Only available on public listed companies" sqref="BA128" xr:uid="{2B5432FB-8CB8-4DA3-8A90-48D8AB54B6F1}"/>
    <dataValidation allowBlank="1" showInputMessage="1" showErrorMessage="1" promptTitle="negativeInformation" prompt="Judgments_x000a_Defaults_x000a_Collection Agency" sqref="AX106" xr:uid="{ECF5FD5A-52F3-427C-A7FB-658AB42C569F}"/>
    <dataValidation allowBlank="1" showInputMessage="1" showErrorMessage="1" promptTitle="negative information" prompt="insolvency information_x000a_federal litigation_x000a_state litigation_x000a_concursos_x000a_SAT actions" sqref="BE106:BF106" xr:uid="{200B1709-CDD0-4D4E-8C9E-962120AD191A}"/>
    <dataValidation allowBlank="1" showInputMessage="1" showErrorMessage="1" promptTitle="principal activity" prompt="Line of Business exists" sqref="BE47:BF47" xr:uid="{B3A76D9C-5C52-4DBB-84DE-93605DC16901}"/>
    <dataValidation allowBlank="1" showInputMessage="1" showErrorMessage="1" promptTitle="currency" prompt="USD" sqref="BE76" xr:uid="{C0C733C5-CEE5-4A96-9885-D3473F3D39A2}"/>
    <dataValidation allowBlank="1" showInputMessage="1" showErrorMessage="1" promptTitle="classification" prompt="SIC03 is output to five digits" sqref="AT51" xr:uid="{DE05813D-A0F0-46E9-945F-B2F65E519B2D}"/>
    <dataValidation allowBlank="1" showInputMessage="1" showErrorMessage="1" promptTitle="classification" prompt="UK SIC 2007_x000a__x000a_Office for National Satistics - Standard Industrial Classification._x000a_Output as a five digit numeric._x000a_The first four digits are identical to NACE Rev 2 (and ISIC Rev. 4)._x000a_" sqref="S51 AO51:AP51 K51 AI51:AJ51" xr:uid="{A9AF69B2-0CAC-49BC-9D2F-ACD62A9A43CE}"/>
    <dataValidation allowBlank="1" showInputMessage="1" showErrorMessage="1" promptTitle="Payment Data" prompt="The payment data occurs under &quot;Payment Information&quot;_x000a_" sqref="BB109" xr:uid="{F98D773D-C085-48BF-8CBB-9C3EC10B784F}"/>
    <dataValidation allowBlank="1" showInputMessage="1" showErrorMessage="1" promptTitle="payment data" prompt="contains an &quot;average delay&quot; element" sqref="BB110" xr:uid="{94D23C25-0CD7-4122-82AA-3FD5A1139E89}"/>
    <dataValidation allowBlank="1" showInputMessage="1" showErrorMessage="1" promptTitle="paymentData" prompt="IndustryAveragePaymentExpectationDays" sqref="D111" xr:uid="{332FFB04-4414-467C-BF15-BA264D4E46A9}"/>
    <dataValidation allowBlank="1" showInputMessage="1" showErrorMessage="1" promptTitle="dbt equivalent" prompt="paymentsBeyondTerms.sector" sqref="J111" xr:uid="{FD6E89F2-6A2A-4293-AB5C-FBA120ED8DAB}"/>
    <dataValidation allowBlank="1" showInputMessage="1" showErrorMessage="1" promptTitle="payment days" prompt="&quot;Industry Average Payment Expectation Days&quot; exists" sqref="E111" xr:uid="{E4815D32-C21E-4B6E-81B6-130B924CDEDB}"/>
    <dataValidation allowBlank="1" showInputMessage="1" showErrorMessage="1" promptTitle="payment data" prompt="&quot;payment expectation days&quot; exists" sqref="E110" xr:uid="{343792ED-F880-4424-920F-90FECF71E5C2}"/>
    <dataValidation allowBlank="1" showInputMessage="1" showErrorMessage="1" promptTitle="payment data" prompt="&quot;Late payments days (industry average)&quot;" sqref="AV111:AW111" xr:uid="{0CE05B51-B9B4-431A-925D-A93CDF7660A6}"/>
    <dataValidation allowBlank="1" showInputMessage="1" showErrorMessage="1" promptTitle="payment data" prompt="&quot;Late payment days (entity)&quot;" sqref="AV110:AW110" xr:uid="{32794803-B7C8-4AD9-9C1A-066563D84A9E}"/>
    <dataValidation allowBlank="1" showInputMessage="1" showErrorMessage="1" promptTitle="paymentData" prompt=".dbt.industryDBT" sqref="AZ111" xr:uid="{AE5BDC0A-D057-4724-A012-D8D9394CAD77}"/>
    <dataValidation allowBlank="1" showInputMessage="1" showErrorMessage="1" promptTitle="payment data" prompt="&quot;Trade Payment Days&quot; and &quot;Moving Average Days&quot; exists." sqref="AX110" xr:uid="{234D8DB3-BADD-49E8-8545-61FE1EDFE685}"/>
    <dataValidation allowBlank="1" showInputMessage="1" showErrorMessage="1" promptTitle="payment data" prompt="Payment References" sqref="AG109:AH109" xr:uid="{AB97A590-AEF9-409B-ACF7-44DD8FFB434D}"/>
    <dataValidation allowBlank="1" showInputMessage="1" showErrorMessage="1" promptTitle="dbt equivalent" prompt="paymentsBeyondTerms.company" sqref="J110" xr:uid="{794853C9-964A-4E3E-8FB4-04A1DA4B9BCE}"/>
    <dataValidation allowBlank="1" showInputMessage="1" showErrorMessage="1" promptTitle="paymentData" prompt="paymentExpectationDays (creditor days) exists in additionalInformation" sqref="D109:D110 D112" xr:uid="{FEDDB6C5-0D30-402F-BA24-48834EF0BD40}"/>
    <dataValidation allowBlank="1" showInputMessage="1" showErrorMessage="1" promptTitle="classification" prompt="Japan Standard Industrial Classification" sqref="AL51" xr:uid="{45A09434-05E3-4B14-B625-F57D68448202}"/>
    <dataValidation allowBlank="1" showInputMessage="1" showErrorMessage="1" promptTitle="statementType" prompt="GlobalFinancialsGGS" sqref="S244" xr:uid="{0C749E4A-3187-467A-A52A-D240BE54AA02}"/>
    <dataValidation allowBlank="1" showInputMessage="1" showErrorMessage="1" promptTitle="address" prompt="city only" sqref="AE194" xr:uid="{DF4E24B8-05FA-40B5-A4A4-38056CFFBA4D}"/>
    <dataValidation allowBlank="1" showInputMessage="1" showErrorMessage="1" promptTitle="classification" prompt="F883 is based on CLAE/ClaAE-2010_x000a__x000a_CLASSIFICATION OF ECONOMIC ACTIVITIES (CLAE) Formula No. F883&quot;" sqref="BA51" xr:uid="{355127F0-8E4B-4DC1-9099-6D1CF997C430}"/>
    <dataValidation allowBlank="1" showInputMessage="1" showErrorMessage="1" promptTitle="Company Registration Number" prompt="RUT Number" sqref="BC33" xr:uid="{76E4FA82-68E7-4F79-8B61-0C042AD85C9A}"/>
    <dataValidation allowBlank="1" showInputMessage="1" showErrorMessage="1" promptTitle="Other Addresses" prompt="Branch records (website: &quot;Other Establishments&quot;)." sqref="G89" xr:uid="{14485E17-4B1F-41FD-BC0C-B8D70AD8E4ED}"/>
    <dataValidation allowBlank="1" showInputMessage="1" showErrorMessage="1" promptTitle="Revenue" prompt="Net Sales" sqref="AB247" xr:uid="{7061F9AF-39BD-4BC5-A93D-6A5915DCB95D}"/>
    <dataValidation allowBlank="1" showInputMessage="1" showErrorMessage="1" promptTitle="Revenue" prompt="Total Operating Income" sqref="N247:Q247" xr:uid="{8E6BDD6E-F34A-46A0-BC6A-E64B03655DEB}"/>
    <dataValidation allowBlank="1" showInputMessage="1" showErrorMessage="1" promptTitle="classification" prompt="SIC 2007_x000a__x000a_Office for National Satistics - Standard Industrial Classification_x000a_" sqref="S52:S53" xr:uid="{1C7FAE3A-F9BC-477B-B82F-F1259874B082}"/>
    <dataValidation allowBlank="1" showInputMessage="1" showErrorMessage="1" promptTitle="classification" prompt="NACE-BEL 2008" sqref="D52:D53" xr:uid="{E53392AF-DD7F-4DE4-9196-0B32D5354A58}"/>
    <dataValidation allowBlank="1" showInputMessage="1" showErrorMessage="1" promptTitle="simple value" prompt="contains Country only" sqref="AU193" xr:uid="{F555E251-936E-42A1-A0AF-58F0BBFF683C}"/>
    <dataValidation allowBlank="1" showInputMessage="1" showErrorMessage="1" promptTitle="Payment Data" prompt="contained in &quot;Payment Expectations Summary&quot;_x000a_refer to data dictionary" sqref="E109" xr:uid="{4D5C2EB6-17E5-4E28-969F-BC251FEF1CA3}"/>
    <dataValidation allowBlank="1" showInputMessage="1" showErrorMessage="1" promptTitle="classification" prompt="US87" sqref="AU47 AY47 AY46 AU46" xr:uid="{06AD4002-2172-44BA-8A93-BFA4C8376D85}"/>
    <dataValidation allowBlank="1" showInputMessage="1" showErrorMessage="1" promptTitle="local financial statement type" prompt="LocalFinancialsCSIT_x000a_LocalFinancialsIFRS" sqref="J338" xr:uid="{1FAA5CA8-9602-496E-B57C-08BBD17A526B}"/>
    <dataValidation allowBlank="1" showInputMessage="1" showErrorMessage="1" promptTitle="local financial statements type" prompt="LocalFinancialsCSUK (bulk: AC01)_x000a_LocalFinancialsGAAP (bulk: AC02)_x000a_LocalFinancialsIFRS  (bulk: AC03)_x000a_LocalFinancialsBank (bulk: AC04)_x000a_LocalFinancialsInsurance (bulk: AC05)" sqref="K338" xr:uid="{886462F2-37DD-40F5-A40D-19D210287B9B}"/>
    <dataValidation allowBlank="1" showInputMessage="1" showErrorMessage="1" promptTitle="type" prompt="LocalFinancialsPLC_x000a_LocalFinancialsInterim_x000a_LocalFinancialsGlobalInterim" sqref="AU338" xr:uid="{3759AED5-DDD7-452A-9299-5E0218AFF79D}"/>
    <dataValidation allowBlank="1" showInputMessage="1" showErrorMessage="1" promptTitle="classification" prompt="NACE Rév. 2 2007 _x000a__x000a_EU Nomenclature statistique des activités économiques dans la Communauté européenne" sqref="V47 AE51:AF51 N51:P53 AA51 AN51 AK51:AK53 AG51:AH53 V51 N46:P47 AG46:AH47" xr:uid="{DC366AB2-BF61-42C0-8863-BB7ABC2342A8}"/>
    <dataValidation allowBlank="1" showInputMessage="1" showErrorMessage="1" promptTitle="Payment Data" prompt="Trade reference data only (Additional Info)" sqref="BC109" xr:uid="{CDCFE406-0966-444F-A6D7-46A37C68388E}"/>
    <dataValidation allowBlank="1" showInputMessage="1" showErrorMessage="1" promptTitle="Activity Classification" prompt="a close derivative of the US87 SIC e.g. &quot;U.S. Postal Service&quot; would be &quot;Postal Service&quot;." sqref="BC51" xr:uid="{5FF1E910-C587-4EAE-B43C-71D6ACBCAF75}"/>
    <dataValidation allowBlank="1" showInputMessage="1" showErrorMessage="1" promptTitle="Company Registration Number" prompt="8 digit KvK no. is appended with four extra digits (&quot;0000&quot; represents HQ)." sqref="E170 E180 E191 E201" xr:uid="{A84393C4-339B-4E10-8462-959F8CDC7554}"/>
    <dataValidation allowBlank="1" showInputMessage="1" showErrorMessage="1" promptTitle="Confolidated Accounts" prompt="Default =No" sqref="AS243 AS245" xr:uid="{03FE4F92-C625-4461-9C93-918C34F6FB53}"/>
    <dataValidation allowBlank="1" showInputMessage="1" showErrorMessage="1" promptTitle="Tax ID" prompt="Federal &quot;Tax ID&quot; available in additional informaton" sqref="AZ35" xr:uid="{38049C09-A784-441C-91C8-30405ED7098E}"/>
    <dataValidation allowBlank="1" showInputMessage="1" showErrorMessage="1" promptTitle="Bankers Address" prompt="Branch location only" sqref="BD229:BD231 AE229" xr:uid="{42AEC4E8-F7CE-4483-A62D-29B5927C53D2}"/>
    <dataValidation allowBlank="1" showInputMessage="1" showErrorMessage="1" promptTitle="Gearing" prompt="Bank Debt is unknown." sqref="BD333 AE333" xr:uid="{4D2AEA3F-BF3B-45C8-9B1A-370453BCF2AD}"/>
    <dataValidation allowBlank="1" showInputMessage="1" showErrorMessage="1" promptTitle="Other Appropriations" prompt="Not on Bank or Insurance" sqref="BD263" xr:uid="{60C22B3E-5112-4FAD-A5FF-C9B40A8B205E}"/>
    <dataValidation allowBlank="1" showInputMessage="1" showErrorMessage="1" promptTitle="Financial Formats" prompt="Three formats exist: Bank, Insurance and Commercial._x000a_Cashflow (if available) in Additional Financials" sqref="BD356" xr:uid="{7D8FC7B4-62B1-449C-8F72-874552CA37C2}"/>
    <dataValidation allowBlank="1" showInputMessage="1" showErrorMessage="1" promptTitle="Stock Turnover" prompt="Not present on Banks or Insurance" sqref="BD327" xr:uid="{95B3406C-878B-4EC0-8CAB-44AB25F41F6E}"/>
    <dataValidation allowBlank="1" showInputMessage="1" showErrorMessage="1" promptTitle="Amortisation" prompt="exists on Banks only" sqref="BD253" xr:uid="{BC38EFEB-C89C-4C9A-8D95-70D46A30A390}"/>
    <dataValidation allowBlank="1" showInputMessage="1" showErrorMessage="1" promptTitle="Address" prompt="Country only" sqref="BD159" xr:uid="{62851762-C73B-4973-8180-253B1F88DC88}"/>
    <dataValidation allowBlank="1" showInputMessage="1" showErrorMessage="1" promptTitle="Negative Info" prompt="Lista Clinton sanctions only" sqref="BD106" xr:uid="{0EA95362-2D45-46DD-B0E2-7DD4D398BB5F}"/>
    <dataValidation allowBlank="1" showInputMessage="1" showErrorMessage="1" promptTitle="address" prompt="Not always fully available, may just contain CITY element" sqref="H124 H140" xr:uid="{98845381-0565-42C3-9722-DC20AB0C3043}"/>
    <dataValidation allowBlank="1" showInputMessage="1" showErrorMessage="1" promptTitle="Banker Address" prompt="Country only" sqref="AI229" xr:uid="{5801E2CC-9FB0-4D13-9E67-3F22792E2378}"/>
    <dataValidation allowBlank="1" showInputMessage="1" showErrorMessage="1" promptTitle="Payment Data" prompt="contains text comments only - no trade payment data." sqref="AI109:AI112" xr:uid="{A44060E9-A4E8-40AC-A0F2-EA90B9B4ECE5}"/>
    <dataValidation allowBlank="1" showInputMessage="1" showErrorMessage="1" promptTitle="Activity Code" prompt="NACE" sqref="BD52:BD53 AE52" xr:uid="{4C5EA23F-791C-4974-8926-E75877385006}"/>
    <dataValidation allowBlank="1" showInputMessage="1" showErrorMessage="1" promptTitle="Additional Information" prompt="Key Financials may exist if full financials are unknown._x000a__x000a_These are are in IDR Company Info. section because they may headline figures, not based on published Financial Statements." sqref="AE356" xr:uid="{4DE965BA-2B01-448F-A686-838305A2A7BD}"/>
    <dataValidation allowBlank="1" showInputMessage="1" showErrorMessage="1" promptTitle="Payment Information" prompt="Text description only." sqref="AE109 AE112" xr:uid="{5BCB46F6-365E-48FF-A5B4-A792AB026474}"/>
    <dataValidation allowBlank="1" showInputMessage="1" showErrorMessage="1" promptTitle="US Financial Statements" prompt="Only available on public listed companies." sqref="AZ245" xr:uid="{4CC32887-71B6-4D94-9E42-0AF2BC52F64A}"/>
    <dataValidation allowBlank="1" showInputMessage="1" showErrorMessage="1" promptTitle="Country" prompt="Default to US" sqref="AZ91:BA91 AZ85:BA85" xr:uid="{3FD084D6-7F71-4D87-9B6C-2605A36E473F}"/>
    <dataValidation allowBlank="1" showErrorMessage="1" promptTitle="Activity Code" prompt="NACE rev2" sqref="X46" xr:uid="{2F4DE3CA-294A-4EAE-9D90-C658C5C85547}"/>
    <dataValidation allowBlank="1" showInputMessage="1" showErrorMessage="1" promptTitle="Activity Code" prompt="NACE rev2" sqref="X52" xr:uid="{C3DFE73A-7194-4D14-BDC7-494DCCA2A557}"/>
    <dataValidation allowBlank="1" showErrorMessage="1" promptTitle="Address" prompt="Country only" sqref="X159:X161" xr:uid="{8890AACC-7E14-4BAB-B39C-61505626DACD}"/>
    <dataValidation allowBlank="1" showInputMessage="1" showErrorMessage="1" promptTitle="UK" sqref="S4" xr:uid="{06E79AE9-6392-4D43-B74B-2C1F7870A023}"/>
    <dataValidation allowBlank="1" showInputMessage="1" showErrorMessage="1" promptTitle="Data Content - China" prompt="varies greatly from report to report in China, a Fresh Investigation may be recommended." sqref="AM356" xr:uid="{85CB5F60-3949-4F32-9D15-EC4A118B3A6A}"/>
    <dataValidation allowBlank="1" showInputMessage="1" showErrorMessage="1" promptTitle="Data Service - MENA" prompt="includes: Bahrain, Benin, Burkina Faso, Congo, Egypt, Jordan, Kuwait, Lebanon, Oman, Palestine, Qatar, Saudi Arabia, Sudan, Syria, United Arab Emirates, Western Sahara, Yemen." sqref="AI356" xr:uid="{DC1D87A7-D8E7-40E0-B239-5B4E653F3116}"/>
    <dataValidation allowBlank="1" showInputMessage="1" showErrorMessage="1" promptTitle="Negative Info" prompt="includes Remarks of payment." sqref="N356:O356" xr:uid="{C6BDC93F-5EE9-4CD3-8659-E5E0A54E2DC6}"/>
    <dataValidation allowBlank="1" showInputMessage="1" showErrorMessage="1" promptTitle="Non Benelux Customers" prompt="will only receive one director (name only)." sqref="E356" xr:uid="{64B98F11-E041-4C0A-8316-3E7B7B42BF26}"/>
    <dataValidation allowBlank="1" showInputMessage="1" showErrorMessage="1" promptTitle="Data Service - India" prompt="common mapping also includes: Sri Lanka, Nepal, Pakistan, Bangladesh." sqref="AT356" xr:uid="{068F13B1-9F4E-4409-9D86-140C85A05E16}"/>
    <dataValidation allowBlank="1" showInputMessage="1" showErrorMessage="1" promptTitle="Directors details" prompt="reflects the Proprietor details" sqref="T356" xr:uid="{092F5EFC-C3F9-4EBE-B436-1691F4C0C2A8}"/>
    <dataValidation allowBlank="1" showInputMessage="1" showErrorMessage="1" promptTitle="Directors / Financial Statements" prompt="Directors appointment date, and Financials Statements are only available for public listed companies." sqref="AZ356" xr:uid="{63517BA7-31BA-433F-8BA5-AB5FE58A53A1}"/>
    <dataValidation allowBlank="1" showInputMessage="1" showErrorMessage="1" promptTitle="Directors / Managers" prompt="Includes Management Board. Additional Info. includes Supervisory Board" sqref="AO356:AP356" xr:uid="{8247EBC6-FD71-4464-B384-3E27A102381B}"/>
    <dataValidation allowBlank="1" showInputMessage="1" showErrorMessage="1" promptTitle="classification" prompt="Business Activity Classification_x000a_not WZ 2008" sqref="I46:I47" xr:uid="{B50D8692-0A02-44E5-8236-FEB5F5F3B378}"/>
  </dataValidations>
  <hyperlinks>
    <hyperlink ref="B49" location="'detailed elements'!B9" display="Contact Address (other structured elements)" xr:uid="{DAB45317-DF9B-4354-9F7D-3E6AF468A3AE}"/>
    <hyperlink ref="B84" location="'detailed elements'!B9" display="Main Address (other structured elements)" xr:uid="{0B8410B5-191A-4D32-8AC6-2086399BD1CD}"/>
    <hyperlink ref="B90" location="'detailed elements'!B21" display="Address (other structured elements)" xr:uid="{F5943481-DFC4-499B-8191-D80A76C6DA29}"/>
    <hyperlink ref="B96" location="'detailed elements'!B33" display="Address (other structured elements)" xr:uid="{1F266B66-B861-4EEA-A49C-0491EBFD90A7}"/>
    <hyperlink ref="B134" location="'detailed elements'!B66" display="(other name elements)" xr:uid="{81CE7B4C-69EA-46AD-9EFD-6F57BAA22893}"/>
    <hyperlink ref="B124" location="'detailed elements'!B54" display="(other structured address elements)" xr:uid="{FEF156D3-1DCC-4456-9803-50464351A11F}"/>
    <hyperlink ref="B141" location="'detailed elements'!B73" display="(other structured address elements)" xr:uid="{C91333A9-74F2-4E15-877C-420D3A08D360}"/>
    <hyperlink ref="B160" location="'detailed elements'!B86" display="Address (other structured elements)" xr:uid="{AF4C4B96-486B-413E-BF8F-B3C97419D13F}"/>
    <hyperlink ref="D49" location="'detailed elements'!D9" display="Yes" xr:uid="{878352FB-F925-4D6C-83DC-4F5514DD8EC2}"/>
  </hyperlink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E120"/>
  <sheetViews>
    <sheetView zoomScale="90" zoomScaleNormal="90" workbookViewId="0">
      <pane xSplit="3" ySplit="5" topLeftCell="Z6" activePane="bottomRight" state="frozen"/>
      <selection pane="topRight" activeCell="D1" sqref="D1"/>
      <selection pane="bottomLeft" activeCell="A6" sqref="A6"/>
      <selection pane="bottomRight" activeCell="BE3" sqref="BE3:BE4"/>
    </sheetView>
  </sheetViews>
  <sheetFormatPr defaultColWidth="7" defaultRowHeight="14.4" x14ac:dyDescent="0.3"/>
  <cols>
    <col min="1" max="1" width="7" style="1" customWidth="1"/>
    <col min="2" max="2" width="43.44140625" style="1" customWidth="1"/>
    <col min="3" max="3" width="7" style="46" customWidth="1"/>
    <col min="4" max="5" width="7" style="2" customWidth="1"/>
    <col min="6" max="6" width="7" style="1" customWidth="1"/>
    <col min="7" max="7" width="7" style="2" customWidth="1"/>
    <col min="8" max="9" width="4" style="2" customWidth="1"/>
    <col min="10" max="10" width="7" style="1" customWidth="1"/>
    <col min="11" max="12" width="4" style="1" customWidth="1"/>
    <col min="13" max="13" width="7" style="3" customWidth="1"/>
    <col min="14" max="14" width="7" style="1" customWidth="1"/>
    <col min="15" max="16" width="4" style="16" customWidth="1"/>
    <col min="17" max="17" width="3.5546875" style="22" customWidth="1"/>
    <col min="18" max="18" width="4" style="17" customWidth="1"/>
    <col min="19" max="20" width="7" style="3" customWidth="1"/>
    <col min="21" max="21" width="6.5546875" style="3" customWidth="1"/>
    <col min="22" max="26" width="7" style="3" customWidth="1"/>
    <col min="27" max="27" width="7" style="3" hidden="1" customWidth="1"/>
    <col min="28" max="31" width="7" style="3" customWidth="1"/>
    <col min="32" max="33" width="11.5546875" style="3" customWidth="1"/>
    <col min="34" max="34" width="7.5546875" style="3" customWidth="1"/>
    <col min="35" max="35" width="10.44140625" style="3" customWidth="1"/>
    <col min="36" max="36" width="7" style="3" hidden="1" customWidth="1"/>
    <col min="37" max="39" width="7" style="3" customWidth="1"/>
    <col min="40" max="40" width="7" style="3" hidden="1" customWidth="1"/>
    <col min="41" max="45" width="7" style="3" customWidth="1"/>
    <col min="46" max="46" width="10.5546875" style="3" customWidth="1"/>
    <col min="47" max="48" width="4" style="20" customWidth="1"/>
    <col min="49" max="51" width="7" style="3" customWidth="1"/>
    <col min="52" max="52" width="7" style="20" customWidth="1"/>
    <col min="53" max="56" width="7" style="3" customWidth="1"/>
    <col min="57" max="57" width="15.109375" style="3" customWidth="1"/>
    <col min="58" max="16384" width="7" style="1"/>
  </cols>
  <sheetData>
    <row r="1" spans="1:57" s="9" customFormat="1" ht="16.5" customHeight="1" thickTop="1" thickBot="1" x14ac:dyDescent="0.35">
      <c r="B1" s="10"/>
      <c r="C1" s="46"/>
      <c r="D1" s="424" t="s">
        <v>71</v>
      </c>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6"/>
      <c r="AG1" s="77" t="s">
        <v>126</v>
      </c>
      <c r="AH1" s="413" t="s">
        <v>76</v>
      </c>
      <c r="AI1" s="414"/>
      <c r="AJ1" s="427"/>
      <c r="AK1" s="384" t="s">
        <v>62</v>
      </c>
      <c r="AL1" s="385"/>
      <c r="AM1" s="385"/>
      <c r="AN1" s="385"/>
      <c r="AO1" s="385"/>
      <c r="AP1" s="385"/>
      <c r="AQ1" s="385"/>
      <c r="AR1" s="385"/>
      <c r="AS1" s="385"/>
      <c r="AT1" s="386"/>
      <c r="AU1" s="384" t="s">
        <v>82</v>
      </c>
      <c r="AV1" s="385"/>
      <c r="AW1" s="386"/>
      <c r="AX1" s="384" t="s">
        <v>862</v>
      </c>
      <c r="AY1" s="386"/>
      <c r="AZ1" s="384" t="s">
        <v>863</v>
      </c>
      <c r="BA1" s="385"/>
      <c r="BB1" s="385"/>
      <c r="BC1" s="385"/>
      <c r="BD1" s="385"/>
      <c r="BE1" s="386"/>
    </row>
    <row r="2" spans="1:57" s="9" customFormat="1" ht="16.5" customHeight="1" thickTop="1" thickBot="1" x14ac:dyDescent="0.35">
      <c r="B2" s="48">
        <f>IF(B4=2,2,1.3)</f>
        <v>1.3</v>
      </c>
      <c r="C2" s="46"/>
      <c r="D2" s="88" t="s">
        <v>138</v>
      </c>
      <c r="E2" s="88" t="s">
        <v>387</v>
      </c>
      <c r="F2" s="87" t="s">
        <v>338</v>
      </c>
      <c r="G2" s="87" t="s">
        <v>235</v>
      </c>
      <c r="H2" s="429" t="s">
        <v>249</v>
      </c>
      <c r="I2" s="430"/>
      <c r="J2" s="87" t="s">
        <v>296</v>
      </c>
      <c r="K2" s="429" t="s">
        <v>294</v>
      </c>
      <c r="L2" s="430"/>
      <c r="M2" s="87" t="s">
        <v>208</v>
      </c>
      <c r="N2" s="87" t="s">
        <v>403</v>
      </c>
      <c r="O2" s="429" t="s">
        <v>487</v>
      </c>
      <c r="P2" s="430"/>
      <c r="Q2" s="420" t="s">
        <v>524</v>
      </c>
      <c r="R2" s="421"/>
      <c r="S2" s="11" t="s">
        <v>115</v>
      </c>
      <c r="T2" s="11" t="s">
        <v>203</v>
      </c>
      <c r="U2" s="11" t="s">
        <v>232</v>
      </c>
      <c r="V2" s="11" t="s">
        <v>255</v>
      </c>
      <c r="W2" s="11" t="s">
        <v>279</v>
      </c>
      <c r="X2" s="11" t="s">
        <v>492</v>
      </c>
      <c r="Y2" s="11" t="s">
        <v>330</v>
      </c>
      <c r="Z2" s="11" t="s">
        <v>475</v>
      </c>
      <c r="AA2" s="231" t="s">
        <v>421</v>
      </c>
      <c r="AB2" s="11" t="s">
        <v>421</v>
      </c>
      <c r="AC2" s="11" t="s">
        <v>423</v>
      </c>
      <c r="AD2" s="11" t="s">
        <v>512</v>
      </c>
      <c r="AE2" s="78" t="s">
        <v>951</v>
      </c>
      <c r="AF2" s="79" t="s">
        <v>952</v>
      </c>
      <c r="AG2" s="79" t="s">
        <v>953</v>
      </c>
      <c r="AH2" s="103" t="s">
        <v>864</v>
      </c>
      <c r="AI2" s="100" t="s">
        <v>554</v>
      </c>
      <c r="AJ2" s="30" t="s">
        <v>468</v>
      </c>
      <c r="AK2" s="11" t="s">
        <v>303</v>
      </c>
      <c r="AL2" s="11" t="s">
        <v>190</v>
      </c>
      <c r="AM2" s="11" t="s">
        <v>277</v>
      </c>
      <c r="AN2" s="11" t="s">
        <v>15</v>
      </c>
      <c r="AO2" s="11" t="s">
        <v>15</v>
      </c>
      <c r="AP2" s="11" t="s">
        <v>470</v>
      </c>
      <c r="AQ2" s="11" t="s">
        <v>457</v>
      </c>
      <c r="AR2" s="11" t="s">
        <v>496</v>
      </c>
      <c r="AS2" s="79" t="s">
        <v>555</v>
      </c>
      <c r="AT2" s="11" t="s">
        <v>556</v>
      </c>
      <c r="AU2" s="396" t="s">
        <v>109</v>
      </c>
      <c r="AV2" s="397"/>
      <c r="AW2" s="11" t="s">
        <v>392</v>
      </c>
      <c r="AX2" s="11" t="s">
        <v>175</v>
      </c>
      <c r="AY2" s="87" t="s">
        <v>557</v>
      </c>
      <c r="AZ2" s="26" t="s">
        <v>92</v>
      </c>
      <c r="BA2" s="11" t="s">
        <v>159</v>
      </c>
      <c r="BB2" s="11" t="s">
        <v>187</v>
      </c>
      <c r="BC2" s="11" t="s">
        <v>558</v>
      </c>
      <c r="BD2" s="11" t="s">
        <v>365</v>
      </c>
      <c r="BE2" s="242" t="s">
        <v>954</v>
      </c>
    </row>
    <row r="3" spans="1:57" s="9" customFormat="1" ht="54.75" customHeight="1" thickTop="1" x14ac:dyDescent="0.3">
      <c r="B3" s="10"/>
      <c r="C3" s="46"/>
      <c r="D3" s="391" t="s">
        <v>560</v>
      </c>
      <c r="E3" s="391" t="s">
        <v>561</v>
      </c>
      <c r="F3" s="391" t="s">
        <v>562</v>
      </c>
      <c r="G3" s="391" t="s">
        <v>563</v>
      </c>
      <c r="H3" s="95" t="s">
        <v>564</v>
      </c>
      <c r="I3" s="96" t="s">
        <v>565</v>
      </c>
      <c r="J3" s="391" t="s">
        <v>566</v>
      </c>
      <c r="K3" s="120" t="s">
        <v>564</v>
      </c>
      <c r="L3" s="121" t="s">
        <v>567</v>
      </c>
      <c r="M3" s="31"/>
      <c r="N3" s="31"/>
      <c r="O3" s="32" t="s">
        <v>564</v>
      </c>
      <c r="P3" s="33" t="s">
        <v>565</v>
      </c>
      <c r="Q3" s="34" t="s">
        <v>564</v>
      </c>
      <c r="R3" s="33" t="s">
        <v>567</v>
      </c>
      <c r="S3" s="31"/>
      <c r="T3" s="31"/>
      <c r="U3" s="31"/>
      <c r="V3" s="31"/>
      <c r="W3" s="31"/>
      <c r="X3" s="371" t="s">
        <v>570</v>
      </c>
      <c r="Y3" s="371" t="s">
        <v>571</v>
      </c>
      <c r="Z3" s="31"/>
      <c r="AA3" s="229" t="s">
        <v>955</v>
      </c>
      <c r="AB3" s="31"/>
      <c r="AC3" s="31"/>
      <c r="AD3" s="31"/>
      <c r="AE3" s="400" t="s">
        <v>956</v>
      </c>
      <c r="AF3" s="428" t="s">
        <v>957</v>
      </c>
      <c r="AG3" s="403" t="s">
        <v>865</v>
      </c>
      <c r="AH3" s="398" t="s">
        <v>576</v>
      </c>
      <c r="AI3" s="398" t="s">
        <v>866</v>
      </c>
      <c r="AJ3" s="422" t="s">
        <v>958</v>
      </c>
      <c r="AK3" s="31"/>
      <c r="AL3" s="31"/>
      <c r="AM3" s="371" t="s">
        <v>578</v>
      </c>
      <c r="AN3" s="422" t="s">
        <v>580</v>
      </c>
      <c r="AO3" s="371" t="s">
        <v>580</v>
      </c>
      <c r="AP3" s="371" t="s">
        <v>581</v>
      </c>
      <c r="AQ3" s="31"/>
      <c r="AR3" s="31"/>
      <c r="AS3" s="400" t="s">
        <v>582</v>
      </c>
      <c r="AT3" s="400" t="s">
        <v>583</v>
      </c>
      <c r="AU3" s="34" t="s">
        <v>564</v>
      </c>
      <c r="AV3" s="33" t="s">
        <v>567</v>
      </c>
      <c r="AW3" s="371" t="s">
        <v>584</v>
      </c>
      <c r="AX3" s="31"/>
      <c r="AY3" s="31"/>
      <c r="AZ3" s="37"/>
      <c r="BA3" s="31"/>
      <c r="BB3" s="31"/>
      <c r="BC3" s="371" t="s">
        <v>959</v>
      </c>
      <c r="BD3" s="31"/>
      <c r="BE3" s="403" t="s">
        <v>960</v>
      </c>
    </row>
    <row r="4" spans="1:57" s="27" customFormat="1" ht="72.75" customHeight="1" thickBot="1" x14ac:dyDescent="0.35">
      <c r="B4" s="28">
        <v>1</v>
      </c>
      <c r="C4" s="73"/>
      <c r="D4" s="392"/>
      <c r="E4" s="392"/>
      <c r="F4" s="392"/>
      <c r="G4" s="392"/>
      <c r="H4" s="378" t="s">
        <v>587</v>
      </c>
      <c r="I4" s="379"/>
      <c r="J4" s="392"/>
      <c r="K4" s="399" t="s">
        <v>588</v>
      </c>
      <c r="L4" s="405"/>
      <c r="M4" s="35" t="s">
        <v>589</v>
      </c>
      <c r="N4" s="81" t="s">
        <v>590</v>
      </c>
      <c r="O4" s="378" t="s">
        <v>591</v>
      </c>
      <c r="P4" s="379"/>
      <c r="Q4" s="399" t="s">
        <v>592</v>
      </c>
      <c r="R4" s="379"/>
      <c r="S4" s="35" t="s">
        <v>593</v>
      </c>
      <c r="T4" s="35" t="s">
        <v>202</v>
      </c>
      <c r="U4" s="35" t="s">
        <v>594</v>
      </c>
      <c r="V4" s="35" t="s">
        <v>595</v>
      </c>
      <c r="W4" s="35" t="s">
        <v>596</v>
      </c>
      <c r="X4" s="372"/>
      <c r="Y4" s="372"/>
      <c r="Z4" s="35" t="s">
        <v>597</v>
      </c>
      <c r="AA4" s="230" t="s">
        <v>598</v>
      </c>
      <c r="AB4" s="35" t="s">
        <v>598</v>
      </c>
      <c r="AC4" s="35" t="s">
        <v>599</v>
      </c>
      <c r="AD4" s="35" t="s">
        <v>961</v>
      </c>
      <c r="AE4" s="388"/>
      <c r="AF4" s="402"/>
      <c r="AG4" s="404"/>
      <c r="AH4" s="431"/>
      <c r="AI4" s="388"/>
      <c r="AJ4" s="423"/>
      <c r="AK4" s="35" t="s">
        <v>601</v>
      </c>
      <c r="AL4" s="35" t="s">
        <v>602</v>
      </c>
      <c r="AM4" s="372"/>
      <c r="AN4" s="423"/>
      <c r="AO4" s="372"/>
      <c r="AP4" s="372"/>
      <c r="AQ4" s="35" t="s">
        <v>603</v>
      </c>
      <c r="AR4" s="35" t="s">
        <v>604</v>
      </c>
      <c r="AS4" s="388"/>
      <c r="AT4" s="388"/>
      <c r="AU4" s="399" t="s">
        <v>605</v>
      </c>
      <c r="AV4" s="405"/>
      <c r="AW4" s="372"/>
      <c r="AX4" s="35" t="s">
        <v>606</v>
      </c>
      <c r="AY4" s="35" t="s">
        <v>607</v>
      </c>
      <c r="AZ4" s="36" t="s">
        <v>608</v>
      </c>
      <c r="BA4" s="35" t="s">
        <v>609</v>
      </c>
      <c r="BB4" s="35" t="s">
        <v>610</v>
      </c>
      <c r="BC4" s="372"/>
      <c r="BD4" s="35" t="s">
        <v>611</v>
      </c>
      <c r="BE4" s="404"/>
    </row>
    <row r="5" spans="1:57" s="25" customFormat="1" ht="26.25" customHeight="1" thickTop="1" x14ac:dyDescent="0.3">
      <c r="B5" s="10" t="s">
        <v>962</v>
      </c>
      <c r="C5" s="38"/>
      <c r="D5" s="39"/>
      <c r="E5" s="39"/>
      <c r="F5" s="39"/>
      <c r="G5" s="39"/>
      <c r="H5" s="102"/>
      <c r="I5" s="102"/>
      <c r="J5" s="39"/>
      <c r="K5" s="98"/>
      <c r="L5" s="98"/>
      <c r="M5" s="42"/>
      <c r="N5" s="39"/>
      <c r="O5" s="40"/>
      <c r="P5" s="41"/>
      <c r="Q5" s="41"/>
      <c r="R5" s="41"/>
      <c r="S5" s="42"/>
      <c r="T5" s="42"/>
      <c r="U5" s="42"/>
      <c r="V5" s="42"/>
      <c r="W5" s="42"/>
      <c r="X5" s="42"/>
      <c r="Y5" s="42"/>
      <c r="Z5" s="42"/>
      <c r="AA5" s="42"/>
      <c r="AB5" s="42"/>
      <c r="AC5" s="42"/>
      <c r="AD5" s="42"/>
      <c r="AE5" s="42"/>
      <c r="AF5" s="43"/>
      <c r="AG5" s="43"/>
      <c r="AH5" s="82"/>
      <c r="AI5" s="83"/>
      <c r="AJ5" s="83"/>
      <c r="AK5" s="44"/>
      <c r="AL5" s="44"/>
      <c r="AM5" s="44"/>
      <c r="AN5" s="44"/>
      <c r="AO5" s="125" t="s">
        <v>613</v>
      </c>
      <c r="AP5" s="44"/>
      <c r="AQ5" s="45"/>
      <c r="AR5" s="44"/>
      <c r="AS5" s="42"/>
      <c r="AT5" s="42"/>
      <c r="AU5" s="44"/>
      <c r="AV5" s="44"/>
      <c r="AW5" s="44"/>
      <c r="AX5" s="44"/>
      <c r="AY5" s="45"/>
      <c r="AZ5" s="83"/>
      <c r="BA5" s="84"/>
      <c r="BB5" s="83" t="s">
        <v>613</v>
      </c>
      <c r="BC5" s="44"/>
      <c r="BD5" s="44"/>
      <c r="BE5" s="44"/>
    </row>
    <row r="6" spans="1:57" ht="18.75" customHeight="1" x14ac:dyDescent="0.3">
      <c r="A6" s="415" t="s">
        <v>4</v>
      </c>
      <c r="B6" s="51" t="s">
        <v>4</v>
      </c>
      <c r="D6" s="4"/>
      <c r="E6" s="4"/>
      <c r="F6" s="4"/>
      <c r="G6" s="4"/>
      <c r="H6" s="16"/>
      <c r="I6" s="16"/>
      <c r="J6" s="4"/>
      <c r="K6" s="416"/>
      <c r="L6" s="416"/>
      <c r="M6" s="4"/>
      <c r="N6" s="4"/>
      <c r="O6" s="416"/>
      <c r="P6" s="416"/>
      <c r="Q6" s="416"/>
      <c r="R6" s="416"/>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16" t="str">
        <f>AU$3</f>
        <v>Limited</v>
      </c>
      <c r="AV6" s="416" t="str">
        <f>AV$3</f>
        <v>Non Limited</v>
      </c>
      <c r="AW6" s="4"/>
      <c r="AX6" s="4"/>
      <c r="AY6" s="4"/>
      <c r="AZ6" s="418"/>
      <c r="BA6" s="4"/>
      <c r="BB6" s="4"/>
      <c r="BC6" s="4"/>
      <c r="BD6" s="4"/>
      <c r="BE6" s="4"/>
    </row>
    <row r="7" spans="1:57" x14ac:dyDescent="0.3">
      <c r="A7" s="415"/>
      <c r="B7" s="56" t="s">
        <v>667</v>
      </c>
      <c r="D7" s="4"/>
      <c r="E7" s="4"/>
      <c r="F7" s="4"/>
      <c r="G7" s="4"/>
      <c r="H7" s="16"/>
      <c r="I7" s="16"/>
      <c r="J7" s="4"/>
      <c r="K7" s="416"/>
      <c r="L7" s="416"/>
      <c r="M7" s="4"/>
      <c r="N7" s="4"/>
      <c r="O7" s="416"/>
      <c r="P7" s="416"/>
      <c r="Q7" s="416"/>
      <c r="R7" s="416"/>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16"/>
      <c r="AV7" s="416"/>
      <c r="AW7" s="4"/>
      <c r="AX7" s="4"/>
      <c r="AY7" s="4"/>
      <c r="AZ7" s="418"/>
      <c r="BA7" s="4"/>
      <c r="BB7" s="4"/>
      <c r="BC7" s="4"/>
      <c r="BD7" s="4"/>
      <c r="BE7" s="4"/>
    </row>
    <row r="8" spans="1:57" ht="15" thickBot="1" x14ac:dyDescent="0.35">
      <c r="A8" s="415"/>
      <c r="B8" s="57" t="s">
        <v>963</v>
      </c>
      <c r="D8" s="4"/>
      <c r="E8" s="4"/>
      <c r="F8" s="4"/>
      <c r="G8" s="4"/>
      <c r="H8" s="16"/>
      <c r="I8" s="16"/>
      <c r="J8" s="4"/>
      <c r="K8" s="417"/>
      <c r="L8" s="417"/>
      <c r="M8" s="4"/>
      <c r="N8" s="4"/>
      <c r="O8" s="417"/>
      <c r="P8" s="417"/>
      <c r="Q8" s="417"/>
      <c r="R8" s="417"/>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17"/>
      <c r="AV8" s="417"/>
      <c r="AW8" s="4"/>
      <c r="AX8" s="4"/>
      <c r="AY8" s="4"/>
      <c r="AZ8" s="419"/>
      <c r="BA8" s="14"/>
      <c r="BB8" s="14"/>
      <c r="BC8" s="4"/>
      <c r="BD8" s="4"/>
      <c r="BE8" s="4"/>
    </row>
    <row r="9" spans="1:57" ht="15.6" thickTop="1" thickBot="1" x14ac:dyDescent="0.35">
      <c r="A9" s="415"/>
      <c r="B9" s="92" t="s">
        <v>964</v>
      </c>
      <c r="D9" s="6" t="s">
        <v>64</v>
      </c>
      <c r="E9" s="6" t="s">
        <v>64</v>
      </c>
      <c r="F9" s="6" t="s">
        <v>64</v>
      </c>
      <c r="G9" s="6" t="s">
        <v>64</v>
      </c>
      <c r="H9" s="18" t="s">
        <v>64</v>
      </c>
      <c r="I9" s="15" t="s">
        <v>64</v>
      </c>
      <c r="J9" s="6" t="str">
        <f>IF(api_version=2,"Yes","Yes")</f>
        <v>Yes</v>
      </c>
      <c r="K9" s="89" t="s">
        <v>64</v>
      </c>
      <c r="L9" s="97" t="str">
        <f>IF(api_version=2,"Yes","No")</f>
        <v>Yes</v>
      </c>
      <c r="M9" s="6" t="s">
        <v>110</v>
      </c>
      <c r="N9" s="6" t="str">
        <f>IF(api_version=2,"Yes","No")</f>
        <v>Yes</v>
      </c>
      <c r="O9" s="18" t="s">
        <v>64</v>
      </c>
      <c r="P9" s="15" t="s">
        <v>64</v>
      </c>
      <c r="Q9" s="18" t="s">
        <v>64</v>
      </c>
      <c r="R9" s="19" t="s">
        <v>64</v>
      </c>
      <c r="S9" s="6" t="s">
        <v>64</v>
      </c>
      <c r="T9" s="6" t="s">
        <v>64</v>
      </c>
      <c r="U9" s="6" t="s">
        <v>64</v>
      </c>
      <c r="V9" s="6" t="s">
        <v>64</v>
      </c>
      <c r="W9" s="6" t="s">
        <v>64</v>
      </c>
      <c r="X9" s="6" t="s">
        <v>64</v>
      </c>
      <c r="Y9" s="6" t="s">
        <v>64</v>
      </c>
      <c r="Z9" s="6" t="s">
        <v>64</v>
      </c>
      <c r="AA9" s="6" t="str">
        <f>AF9</f>
        <v>Yes</v>
      </c>
      <c r="AB9" s="6" t="s">
        <v>64</v>
      </c>
      <c r="AC9" s="6" t="s">
        <v>64</v>
      </c>
      <c r="AD9" s="6" t="s">
        <v>64</v>
      </c>
      <c r="AE9" s="6"/>
      <c r="AF9" s="6" t="s">
        <v>64</v>
      </c>
      <c r="AG9" s="6" t="str">
        <f>AF9</f>
        <v>Yes</v>
      </c>
      <c r="AH9" s="6" t="str">
        <f t="shared" ref="AH9:AH21" si="0">AG9</f>
        <v>Yes</v>
      </c>
      <c r="AI9" s="6" t="s">
        <v>64</v>
      </c>
      <c r="AJ9" s="7" t="s">
        <v>670</v>
      </c>
      <c r="AK9" s="6" t="s">
        <v>64</v>
      </c>
      <c r="AL9" s="6" t="s">
        <v>64</v>
      </c>
      <c r="AM9" s="6" t="str">
        <f>AF9</f>
        <v>Yes</v>
      </c>
      <c r="AN9" s="6" t="s">
        <v>64</v>
      </c>
      <c r="AO9" s="6" t="s">
        <v>64</v>
      </c>
      <c r="AP9" s="6" t="s">
        <v>64</v>
      </c>
      <c r="AQ9" s="6" t="s">
        <v>64</v>
      </c>
      <c r="AR9" s="6" t="s">
        <v>64</v>
      </c>
      <c r="AS9" s="6" t="s">
        <v>64</v>
      </c>
      <c r="AT9" s="6" t="s">
        <v>64</v>
      </c>
      <c r="AU9" s="18" t="s">
        <v>64</v>
      </c>
      <c r="AV9" s="15" t="s">
        <v>64</v>
      </c>
      <c r="AW9" s="6" t="s">
        <v>65</v>
      </c>
      <c r="AX9" s="6" t="s">
        <v>64</v>
      </c>
      <c r="AY9" s="6" t="s">
        <v>64</v>
      </c>
      <c r="AZ9" s="8" t="s">
        <v>65</v>
      </c>
      <c r="BA9" s="6" t="s">
        <v>64</v>
      </c>
      <c r="BB9" s="6" t="s">
        <v>64</v>
      </c>
      <c r="BC9" s="6" t="s">
        <v>64</v>
      </c>
      <c r="BD9" s="6" t="s">
        <v>64</v>
      </c>
      <c r="BE9" s="6" t="s">
        <v>64</v>
      </c>
    </row>
    <row r="10" spans="1:57" ht="15" thickTop="1" x14ac:dyDescent="0.3">
      <c r="A10" s="415"/>
      <c r="B10" s="108" t="str">
        <f>IF(api_ver=2,"type","-")</f>
        <v>-</v>
      </c>
      <c r="D10" s="6" t="s">
        <v>65</v>
      </c>
      <c r="E10" s="8" t="str">
        <f>IF(api_ver=2,"Yes","No")</f>
        <v>No</v>
      </c>
      <c r="F10" s="6" t="str">
        <f>IF(api_ver=2,"No","No")</f>
        <v>No</v>
      </c>
      <c r="G10" s="6" t="str">
        <f>IF(api_ver=2,"Yes","No")</f>
        <v>No</v>
      </c>
      <c r="H10" s="18" t="str">
        <f>IF(api_ver=2,"Yes","No")</f>
        <v>No</v>
      </c>
      <c r="I10" s="15" t="str">
        <f>IF(api_ver=2,"Yes","No")</f>
        <v>No</v>
      </c>
      <c r="J10" s="6" t="str">
        <f t="shared" ref="J10:AE10" si="1">IF(api_ver=2,"","No")</f>
        <v>No</v>
      </c>
      <c r="K10" s="89" t="s">
        <v>64</v>
      </c>
      <c r="L10" s="97" t="str">
        <f>IF(api_version=2,"Yes","No")</f>
        <v>Yes</v>
      </c>
      <c r="M10" s="6" t="str">
        <f t="shared" si="1"/>
        <v>No</v>
      </c>
      <c r="N10" s="6" t="str">
        <f t="shared" si="1"/>
        <v>No</v>
      </c>
      <c r="O10" s="18" t="s">
        <v>65</v>
      </c>
      <c r="P10" s="15" t="s">
        <v>65</v>
      </c>
      <c r="Q10" s="18" t="str">
        <f>IF(api_ver=2,"Yes","No")</f>
        <v>No</v>
      </c>
      <c r="R10" s="15" t="str">
        <f>IF(api_ver=2,"Yes","No")</f>
        <v>No</v>
      </c>
      <c r="S10" s="6" t="str">
        <f>IF(api_ver=2,"Yes","No")</f>
        <v>No</v>
      </c>
      <c r="T10" s="6" t="str">
        <f>IF(api_ver=2,"Yes","No")</f>
        <v>No</v>
      </c>
      <c r="U10" s="8" t="str">
        <f>IF(api_ver=2,"Yes","No")</f>
        <v>No</v>
      </c>
      <c r="V10" s="6" t="str">
        <f t="shared" si="1"/>
        <v>No</v>
      </c>
      <c r="W10" s="6" t="str">
        <f t="shared" si="1"/>
        <v>No</v>
      </c>
      <c r="X10" s="6" t="s">
        <v>65</v>
      </c>
      <c r="Y10" s="6" t="s">
        <v>65</v>
      </c>
      <c r="Z10" s="6" t="str">
        <f t="shared" si="1"/>
        <v>No</v>
      </c>
      <c r="AA10" s="6" t="str">
        <f t="shared" ref="AA10:AA71" si="2">AF10</f>
        <v>No</v>
      </c>
      <c r="AB10" s="6" t="str">
        <f t="shared" si="1"/>
        <v>No</v>
      </c>
      <c r="AC10" s="6" t="s">
        <v>65</v>
      </c>
      <c r="AD10" s="6" t="str">
        <f t="shared" si="1"/>
        <v>No</v>
      </c>
      <c r="AE10" s="6" t="str">
        <f t="shared" si="1"/>
        <v>No</v>
      </c>
      <c r="AF10" s="6" t="s">
        <v>65</v>
      </c>
      <c r="AG10" s="6" t="s">
        <v>65</v>
      </c>
      <c r="AH10" s="6" t="str">
        <f t="shared" si="0"/>
        <v>No</v>
      </c>
      <c r="AI10" s="6" t="str">
        <f>IF(api_ver=2,"Yes","No")</f>
        <v>No</v>
      </c>
      <c r="AJ10" s="6" t="str">
        <f>IF(api_ver=2,"","No")</f>
        <v>No</v>
      </c>
      <c r="AK10" s="6" t="str">
        <f>IF(api_ver=2,"","No")</f>
        <v>No</v>
      </c>
      <c r="AL10" s="8" t="str">
        <f>IF(api_ver=2,"Yes","No")</f>
        <v>No</v>
      </c>
      <c r="AM10" s="6" t="str">
        <f t="shared" ref="AM10:AM21" si="3">AF10</f>
        <v>No</v>
      </c>
      <c r="AN10" s="6"/>
      <c r="AO10" s="6"/>
      <c r="AP10" s="6" t="str">
        <f t="shared" ref="AP10:AV10" si="4">IF(api_ver=2,"","No")</f>
        <v>No</v>
      </c>
      <c r="AQ10" s="6" t="s">
        <v>64</v>
      </c>
      <c r="AR10" s="6" t="str">
        <f t="shared" si="4"/>
        <v>No</v>
      </c>
      <c r="AS10" s="6" t="s">
        <v>65</v>
      </c>
      <c r="AT10" s="6" t="str">
        <f t="shared" si="4"/>
        <v>No</v>
      </c>
      <c r="AU10" s="8" t="str">
        <f t="shared" si="4"/>
        <v>No</v>
      </c>
      <c r="AV10" s="29" t="str">
        <f t="shared" si="4"/>
        <v>No</v>
      </c>
      <c r="AW10" s="6" t="s">
        <v>65</v>
      </c>
      <c r="AX10" s="6" t="str">
        <f>IF(api_ver=2,"","No")</f>
        <v>No</v>
      </c>
      <c r="AY10" s="6" t="s">
        <v>65</v>
      </c>
      <c r="AZ10" s="8" t="s">
        <v>65</v>
      </c>
      <c r="BA10" s="6" t="s">
        <v>65</v>
      </c>
      <c r="BB10" s="6" t="str">
        <f>IF(api_ver=2,"","No")</f>
        <v>No</v>
      </c>
      <c r="BC10" s="6" t="str">
        <f>IF(api_ver=2,"","No")</f>
        <v>No</v>
      </c>
      <c r="BD10" s="6" t="str">
        <f>IF(api_ver=2,"No","No")</f>
        <v>No</v>
      </c>
      <c r="BE10" s="6" t="s">
        <v>65</v>
      </c>
    </row>
    <row r="11" spans="1:57" x14ac:dyDescent="0.3">
      <c r="A11" s="415"/>
      <c r="B11" s="85" t="str">
        <f>IF(api_ver=2,"simpleValue","SimpleValue")</f>
        <v>SimpleValue</v>
      </c>
      <c r="D11" s="6" t="s">
        <v>64</v>
      </c>
      <c r="E11" s="6" t="s">
        <v>64</v>
      </c>
      <c r="F11" s="6" t="s">
        <v>64</v>
      </c>
      <c r="G11" s="6" t="s">
        <v>64</v>
      </c>
      <c r="H11" s="18" t="s">
        <v>64</v>
      </c>
      <c r="I11" s="15" t="s">
        <v>64</v>
      </c>
      <c r="J11" s="6" t="s">
        <v>64</v>
      </c>
      <c r="K11" s="89" t="s">
        <v>64</v>
      </c>
      <c r="L11" s="97" t="str">
        <f>IF(api_version=2,"Yes","No")</f>
        <v>Yes</v>
      </c>
      <c r="M11" s="6" t="s">
        <v>64</v>
      </c>
      <c r="N11" s="6" t="s">
        <v>64</v>
      </c>
      <c r="O11" s="18" t="s">
        <v>64</v>
      </c>
      <c r="P11" s="15" t="s">
        <v>64</v>
      </c>
      <c r="Q11" s="18" t="s">
        <v>64</v>
      </c>
      <c r="R11" s="21" t="s">
        <v>64</v>
      </c>
      <c r="S11" s="6" t="s">
        <v>64</v>
      </c>
      <c r="T11" s="6" t="s">
        <v>64</v>
      </c>
      <c r="U11" s="6" t="s">
        <v>64</v>
      </c>
      <c r="V11" s="6" t="s">
        <v>64</v>
      </c>
      <c r="W11" s="6" t="s">
        <v>65</v>
      </c>
      <c r="X11" s="6" t="s">
        <v>64</v>
      </c>
      <c r="Y11" s="6" t="s">
        <v>65</v>
      </c>
      <c r="Z11" s="6" t="s">
        <v>64</v>
      </c>
      <c r="AA11" s="6" t="str">
        <f t="shared" si="2"/>
        <v>Yes</v>
      </c>
      <c r="AB11" s="6" t="s">
        <v>64</v>
      </c>
      <c r="AC11" s="6" t="s">
        <v>64</v>
      </c>
      <c r="AD11" s="6" t="s">
        <v>64</v>
      </c>
      <c r="AE11" s="6" t="s">
        <v>64</v>
      </c>
      <c r="AF11" s="6" t="s">
        <v>64</v>
      </c>
      <c r="AG11" s="6" t="s">
        <v>64</v>
      </c>
      <c r="AH11" s="6" t="str">
        <f t="shared" si="0"/>
        <v>Yes</v>
      </c>
      <c r="AI11" s="6" t="s">
        <v>64</v>
      </c>
      <c r="AJ11" s="6" t="s">
        <v>64</v>
      </c>
      <c r="AK11" s="6" t="s">
        <v>64</v>
      </c>
      <c r="AL11" s="6" t="s">
        <v>64</v>
      </c>
      <c r="AM11" s="6" t="str">
        <f t="shared" si="3"/>
        <v>Yes</v>
      </c>
      <c r="AN11" s="6" t="s">
        <v>64</v>
      </c>
      <c r="AO11" s="6" t="s">
        <v>64</v>
      </c>
      <c r="AP11" s="6" t="s">
        <v>64</v>
      </c>
      <c r="AQ11" s="6" t="s">
        <v>64</v>
      </c>
      <c r="AR11" s="6" t="s">
        <v>64</v>
      </c>
      <c r="AS11" s="6" t="s">
        <v>64</v>
      </c>
      <c r="AT11" s="6" t="s">
        <v>64</v>
      </c>
      <c r="AU11" s="18" t="s">
        <v>64</v>
      </c>
      <c r="AV11" s="15" t="s">
        <v>64</v>
      </c>
      <c r="AW11" s="6" t="s">
        <v>64</v>
      </c>
      <c r="AX11" s="6" t="s">
        <v>64</v>
      </c>
      <c r="AY11" s="6" t="s">
        <v>64</v>
      </c>
      <c r="AZ11" s="8" t="s">
        <v>64</v>
      </c>
      <c r="BA11" s="6" t="s">
        <v>64</v>
      </c>
      <c r="BB11" s="6" t="s">
        <v>64</v>
      </c>
      <c r="BC11" s="6" t="s">
        <v>64</v>
      </c>
      <c r="BD11" s="6" t="s">
        <v>64</v>
      </c>
      <c r="BE11" s="6" t="s">
        <v>64</v>
      </c>
    </row>
    <row r="12" spans="1:57" ht="13.35" customHeight="1" x14ac:dyDescent="0.3">
      <c r="A12" s="415"/>
      <c r="B12" s="85" t="str">
        <f>IF(api_ver=2,"houseNumber","HouseNumber")</f>
        <v>HouseNumber</v>
      </c>
      <c r="D12" s="6" t="s">
        <v>64</v>
      </c>
      <c r="E12" s="6" t="s">
        <v>64</v>
      </c>
      <c r="F12" s="6" t="s">
        <v>65</v>
      </c>
      <c r="G12" s="6" t="str">
        <f>IF(api_ver=2,"Yes","No")</f>
        <v>No</v>
      </c>
      <c r="H12" s="18" t="s">
        <v>65</v>
      </c>
      <c r="I12" s="15" t="s">
        <v>65</v>
      </c>
      <c r="J12" s="6" t="s">
        <v>64</v>
      </c>
      <c r="K12" s="89" t="s">
        <v>65</v>
      </c>
      <c r="L12" s="97" t="s">
        <v>65</v>
      </c>
      <c r="M12" s="6" t="s">
        <v>110</v>
      </c>
      <c r="N12" s="6" t="s">
        <v>65</v>
      </c>
      <c r="O12" s="18" t="s">
        <v>65</v>
      </c>
      <c r="P12" s="15" t="s">
        <v>65</v>
      </c>
      <c r="Q12" s="18" t="s">
        <v>64</v>
      </c>
      <c r="R12" s="15" t="s">
        <v>64</v>
      </c>
      <c r="S12" s="6" t="s">
        <v>64</v>
      </c>
      <c r="T12" s="6" t="s">
        <v>64</v>
      </c>
      <c r="U12" s="6" t="s">
        <v>65</v>
      </c>
      <c r="V12" s="6" t="s">
        <v>65</v>
      </c>
      <c r="W12" s="6" t="s">
        <v>65</v>
      </c>
      <c r="X12" s="6" t="s">
        <v>65</v>
      </c>
      <c r="Y12" s="6" t="s">
        <v>65</v>
      </c>
      <c r="Z12" s="6" t="s">
        <v>65</v>
      </c>
      <c r="AA12" s="6" t="str">
        <f t="shared" si="2"/>
        <v>Yes</v>
      </c>
      <c r="AB12" s="6" t="s">
        <v>65</v>
      </c>
      <c r="AC12" s="6" t="s">
        <v>65</v>
      </c>
      <c r="AD12" s="6" t="s">
        <v>65</v>
      </c>
      <c r="AE12" s="6"/>
      <c r="AF12" s="6" t="s">
        <v>64</v>
      </c>
      <c r="AG12" s="6" t="s">
        <v>64</v>
      </c>
      <c r="AH12" s="6" t="str">
        <f t="shared" si="0"/>
        <v>Yes</v>
      </c>
      <c r="AI12" s="6" t="s">
        <v>64</v>
      </c>
      <c r="AJ12" s="6" t="s">
        <v>65</v>
      </c>
      <c r="AK12" s="6"/>
      <c r="AL12" s="6" t="s">
        <v>65</v>
      </c>
      <c r="AM12" s="6" t="str">
        <f t="shared" si="3"/>
        <v>Yes</v>
      </c>
      <c r="AN12" s="6" t="s">
        <v>65</v>
      </c>
      <c r="AO12" s="6" t="s">
        <v>64</v>
      </c>
      <c r="AP12" s="6" t="s">
        <v>65</v>
      </c>
      <c r="AQ12" s="6" t="s">
        <v>65</v>
      </c>
      <c r="AR12" s="6" t="s">
        <v>65</v>
      </c>
      <c r="AS12" s="6" t="s">
        <v>65</v>
      </c>
      <c r="AT12" s="6" t="s">
        <v>65</v>
      </c>
      <c r="AU12" s="18"/>
      <c r="AV12" s="15"/>
      <c r="AW12" s="6" t="s">
        <v>65</v>
      </c>
      <c r="AX12" s="6" t="s">
        <v>65</v>
      </c>
      <c r="AY12" s="6" t="s">
        <v>65</v>
      </c>
      <c r="AZ12" s="8" t="s">
        <v>65</v>
      </c>
      <c r="BA12" s="6" t="s">
        <v>65</v>
      </c>
      <c r="BB12" s="6"/>
      <c r="BC12" s="6" t="s">
        <v>65</v>
      </c>
      <c r="BD12" s="6" t="s">
        <v>65</v>
      </c>
      <c r="BE12" s="6" t="s">
        <v>65</v>
      </c>
    </row>
    <row r="13" spans="1:57" x14ac:dyDescent="0.3">
      <c r="A13" s="415"/>
      <c r="B13" s="85" t="str">
        <f>IF(api_ver=2,"street","Street")</f>
        <v>Street</v>
      </c>
      <c r="D13" s="6" t="s">
        <v>64</v>
      </c>
      <c r="E13" s="6" t="s">
        <v>64</v>
      </c>
      <c r="F13" s="6" t="s">
        <v>64</v>
      </c>
      <c r="G13" s="6" t="s">
        <v>64</v>
      </c>
      <c r="H13" s="18" t="s">
        <v>64</v>
      </c>
      <c r="I13" s="15" t="s">
        <v>64</v>
      </c>
      <c r="J13" s="6" t="s">
        <v>64</v>
      </c>
      <c r="K13" s="89" t="s">
        <v>65</v>
      </c>
      <c r="L13" s="97" t="s">
        <v>65</v>
      </c>
      <c r="M13" s="6" t="s">
        <v>110</v>
      </c>
      <c r="N13" s="6" t="s">
        <v>64</v>
      </c>
      <c r="O13" s="18" t="s">
        <v>64</v>
      </c>
      <c r="P13" s="15" t="s">
        <v>64</v>
      </c>
      <c r="Q13" s="18" t="s">
        <v>64</v>
      </c>
      <c r="R13" s="15" t="s">
        <v>64</v>
      </c>
      <c r="S13" s="6" t="s">
        <v>64</v>
      </c>
      <c r="T13" s="6" t="s">
        <v>64</v>
      </c>
      <c r="U13" s="6" t="s">
        <v>64</v>
      </c>
      <c r="V13" s="6" t="s">
        <v>64</v>
      </c>
      <c r="W13" s="6" t="s">
        <v>64</v>
      </c>
      <c r="X13" s="6" t="s">
        <v>64</v>
      </c>
      <c r="Y13" s="6" t="s">
        <v>65</v>
      </c>
      <c r="Z13" s="6" t="s">
        <v>64</v>
      </c>
      <c r="AA13" s="6" t="str">
        <f t="shared" si="2"/>
        <v>Yes</v>
      </c>
      <c r="AB13" s="6" t="s">
        <v>64</v>
      </c>
      <c r="AC13" s="6" t="s">
        <v>65</v>
      </c>
      <c r="AD13" s="6" t="s">
        <v>64</v>
      </c>
      <c r="AE13" s="6"/>
      <c r="AF13" s="6" t="s">
        <v>64</v>
      </c>
      <c r="AG13" s="6" t="s">
        <v>64</v>
      </c>
      <c r="AH13" s="6" t="str">
        <f t="shared" si="0"/>
        <v>Yes</v>
      </c>
      <c r="AI13" s="6" t="s">
        <v>64</v>
      </c>
      <c r="AJ13" s="6" t="s">
        <v>65</v>
      </c>
      <c r="AK13" s="6"/>
      <c r="AL13" s="6" t="s">
        <v>64</v>
      </c>
      <c r="AM13" s="6" t="str">
        <f t="shared" si="3"/>
        <v>Yes</v>
      </c>
      <c r="AN13" s="6" t="s">
        <v>65</v>
      </c>
      <c r="AO13" s="6" t="s">
        <v>64</v>
      </c>
      <c r="AP13" s="6" t="s">
        <v>65</v>
      </c>
      <c r="AQ13" s="6" t="s">
        <v>64</v>
      </c>
      <c r="AR13" s="6" t="s">
        <v>65</v>
      </c>
      <c r="AS13" s="6" t="s">
        <v>64</v>
      </c>
      <c r="AT13" s="6" t="s">
        <v>65</v>
      </c>
      <c r="AU13" s="18" t="s">
        <v>64</v>
      </c>
      <c r="AV13" s="15"/>
      <c r="AW13" s="6" t="s">
        <v>65</v>
      </c>
      <c r="AX13" s="6" t="s">
        <v>64</v>
      </c>
      <c r="AY13" s="6" t="s">
        <v>64</v>
      </c>
      <c r="AZ13" s="8" t="s">
        <v>65</v>
      </c>
      <c r="BA13" s="6" t="s">
        <v>64</v>
      </c>
      <c r="BB13" s="6"/>
      <c r="BC13" s="6" t="s">
        <v>64</v>
      </c>
      <c r="BD13" s="6" t="s">
        <v>64</v>
      </c>
      <c r="BE13" s="6" t="s">
        <v>64</v>
      </c>
    </row>
    <row r="14" spans="1:57" ht="15" customHeight="1" x14ac:dyDescent="0.3">
      <c r="A14" s="415"/>
      <c r="B14" s="85" t="str">
        <f>IF(api_ver=2,"city","City")</f>
        <v>City</v>
      </c>
      <c r="D14" s="6" t="s">
        <v>64</v>
      </c>
      <c r="E14" s="6" t="s">
        <v>64</v>
      </c>
      <c r="F14" s="6" t="s">
        <v>64</v>
      </c>
      <c r="G14" s="6" t="s">
        <v>64</v>
      </c>
      <c r="H14" s="18" t="s">
        <v>64</v>
      </c>
      <c r="I14" s="15" t="s">
        <v>64</v>
      </c>
      <c r="J14" s="6" t="s">
        <v>64</v>
      </c>
      <c r="K14" s="89" t="s">
        <v>65</v>
      </c>
      <c r="L14" s="97" t="s">
        <v>65</v>
      </c>
      <c r="M14" s="6" t="s">
        <v>110</v>
      </c>
      <c r="N14" s="6" t="s">
        <v>65</v>
      </c>
      <c r="O14" s="18" t="s">
        <v>64</v>
      </c>
      <c r="P14" s="15" t="s">
        <v>64</v>
      </c>
      <c r="Q14" s="18" t="s">
        <v>64</v>
      </c>
      <c r="R14" s="15" t="s">
        <v>64</v>
      </c>
      <c r="S14" s="6" t="s">
        <v>64</v>
      </c>
      <c r="T14" s="6" t="s">
        <v>64</v>
      </c>
      <c r="U14" s="6" t="s">
        <v>64</v>
      </c>
      <c r="V14" s="6" t="s">
        <v>64</v>
      </c>
      <c r="W14" s="6" t="s">
        <v>64</v>
      </c>
      <c r="X14" s="6" t="s">
        <v>64</v>
      </c>
      <c r="Y14" s="6" t="s">
        <v>64</v>
      </c>
      <c r="Z14" s="6" t="s">
        <v>64</v>
      </c>
      <c r="AA14" s="6" t="str">
        <f t="shared" si="2"/>
        <v>Yes</v>
      </c>
      <c r="AB14" s="6" t="s">
        <v>64</v>
      </c>
      <c r="AC14" s="6" t="s">
        <v>65</v>
      </c>
      <c r="AD14" s="6" t="s">
        <v>64</v>
      </c>
      <c r="AE14" s="6"/>
      <c r="AF14" s="6" t="s">
        <v>64</v>
      </c>
      <c r="AG14" s="6" t="s">
        <v>64</v>
      </c>
      <c r="AH14" s="6" t="str">
        <f t="shared" si="0"/>
        <v>Yes</v>
      </c>
      <c r="AI14" s="6" t="s">
        <v>64</v>
      </c>
      <c r="AJ14" s="6" t="s">
        <v>65</v>
      </c>
      <c r="AK14" s="6"/>
      <c r="AL14" s="6" t="s">
        <v>64</v>
      </c>
      <c r="AM14" s="6" t="str">
        <f t="shared" si="3"/>
        <v>Yes</v>
      </c>
      <c r="AN14" s="6" t="s">
        <v>65</v>
      </c>
      <c r="AO14" s="6" t="s">
        <v>64</v>
      </c>
      <c r="AP14" s="6" t="s">
        <v>65</v>
      </c>
      <c r="AQ14" s="6" t="s">
        <v>64</v>
      </c>
      <c r="AR14" s="6" t="s">
        <v>65</v>
      </c>
      <c r="AS14" s="6" t="s">
        <v>64</v>
      </c>
      <c r="AT14" s="6" t="s">
        <v>64</v>
      </c>
      <c r="AU14" s="18" t="s">
        <v>64</v>
      </c>
      <c r="AV14" s="15"/>
      <c r="AW14" s="6" t="s">
        <v>65</v>
      </c>
      <c r="AX14" s="6" t="s">
        <v>64</v>
      </c>
      <c r="AY14" s="6" t="s">
        <v>64</v>
      </c>
      <c r="AZ14" s="8" t="s">
        <v>65</v>
      </c>
      <c r="BA14" s="6" t="s">
        <v>64</v>
      </c>
      <c r="BB14" s="6"/>
      <c r="BC14" s="6" t="s">
        <v>64</v>
      </c>
      <c r="BD14" s="6" t="s">
        <v>64</v>
      </c>
      <c r="BE14" s="6" t="s">
        <v>64</v>
      </c>
    </row>
    <row r="15" spans="1:57" ht="15" customHeight="1" x14ac:dyDescent="0.3">
      <c r="A15" s="415"/>
      <c r="B15" s="85" t="str">
        <f>IF(api_ver=2,"postalCode","PostalCode")</f>
        <v>PostalCode</v>
      </c>
      <c r="D15" s="6" t="s">
        <v>64</v>
      </c>
      <c r="E15" s="6" t="s">
        <v>64</v>
      </c>
      <c r="F15" s="6" t="s">
        <v>64</v>
      </c>
      <c r="G15" s="6" t="s">
        <v>64</v>
      </c>
      <c r="H15" s="18" t="s">
        <v>64</v>
      </c>
      <c r="I15" s="15" t="s">
        <v>64</v>
      </c>
      <c r="J15" s="6" t="s">
        <v>65</v>
      </c>
      <c r="K15" s="118" t="s">
        <v>669</v>
      </c>
      <c r="L15" s="119" t="str">
        <f>IF(api_version=2,"Yes*","No")</f>
        <v>Yes*</v>
      </c>
      <c r="M15" s="6" t="s">
        <v>110</v>
      </c>
      <c r="N15" s="6" t="s">
        <v>64</v>
      </c>
      <c r="O15" s="18" t="s">
        <v>64</v>
      </c>
      <c r="P15" s="15" t="s">
        <v>64</v>
      </c>
      <c r="Q15" s="18" t="s">
        <v>64</v>
      </c>
      <c r="R15" s="15" t="s">
        <v>64</v>
      </c>
      <c r="S15" s="6" t="s">
        <v>64</v>
      </c>
      <c r="T15" s="6" t="s">
        <v>64</v>
      </c>
      <c r="U15" s="6" t="s">
        <v>64</v>
      </c>
      <c r="V15" s="6" t="s">
        <v>64</v>
      </c>
      <c r="W15" s="6" t="s">
        <v>64</v>
      </c>
      <c r="X15" s="6" t="s">
        <v>64</v>
      </c>
      <c r="Y15" s="6" t="s">
        <v>65</v>
      </c>
      <c r="Z15" s="6" t="s">
        <v>64</v>
      </c>
      <c r="AA15" s="6" t="str">
        <f t="shared" si="2"/>
        <v>Yes</v>
      </c>
      <c r="AB15" s="6" t="s">
        <v>64</v>
      </c>
      <c r="AC15" s="6" t="s">
        <v>65</v>
      </c>
      <c r="AD15" s="6" t="s">
        <v>64</v>
      </c>
      <c r="AE15" s="6"/>
      <c r="AF15" s="6" t="s">
        <v>64</v>
      </c>
      <c r="AG15" s="6" t="s">
        <v>64</v>
      </c>
      <c r="AH15" s="6" t="str">
        <f t="shared" si="0"/>
        <v>Yes</v>
      </c>
      <c r="AI15" s="6" t="s">
        <v>64</v>
      </c>
      <c r="AJ15" s="6" t="s">
        <v>64</v>
      </c>
      <c r="AK15" s="6"/>
      <c r="AL15" s="6" t="s">
        <v>64</v>
      </c>
      <c r="AM15" s="6" t="str">
        <f>AF15</f>
        <v>Yes</v>
      </c>
      <c r="AN15" s="6" t="s">
        <v>65</v>
      </c>
      <c r="AO15" s="6" t="s">
        <v>64</v>
      </c>
      <c r="AP15" s="6" t="s">
        <v>65</v>
      </c>
      <c r="AQ15" s="6" t="s">
        <v>64</v>
      </c>
      <c r="AR15" s="6" t="s">
        <v>65</v>
      </c>
      <c r="AS15" s="6" t="s">
        <v>65</v>
      </c>
      <c r="AT15" s="6" t="s">
        <v>64</v>
      </c>
      <c r="AU15" s="18" t="s">
        <v>64</v>
      </c>
      <c r="AV15" s="15"/>
      <c r="AW15" s="6" t="s">
        <v>65</v>
      </c>
      <c r="AX15" s="6" t="s">
        <v>64</v>
      </c>
      <c r="AY15" s="6" t="s">
        <v>64</v>
      </c>
      <c r="AZ15" s="8" t="s">
        <v>65</v>
      </c>
      <c r="BA15" s="6" t="s">
        <v>64</v>
      </c>
      <c r="BB15" s="6"/>
      <c r="BC15" s="6" t="s">
        <v>64</v>
      </c>
      <c r="BD15" s="6" t="s">
        <v>64</v>
      </c>
      <c r="BE15" s="6" t="s">
        <v>64</v>
      </c>
    </row>
    <row r="16" spans="1:57" ht="15" customHeight="1" x14ac:dyDescent="0.3">
      <c r="A16" s="415"/>
      <c r="B16" s="85" t="str">
        <f>IF(api_ver=2,"municipality","-")</f>
        <v>-</v>
      </c>
      <c r="C16" s="46" t="s">
        <v>613</v>
      </c>
      <c r="D16" s="6" t="s">
        <v>65</v>
      </c>
      <c r="E16" s="6" t="s">
        <v>65</v>
      </c>
      <c r="F16" s="6" t="s">
        <v>65</v>
      </c>
      <c r="G16" s="6" t="str">
        <f>IF(api_ver=2,"No","No")</f>
        <v>No</v>
      </c>
      <c r="H16" s="18" t="s">
        <v>65</v>
      </c>
      <c r="I16" s="15" t="s">
        <v>65</v>
      </c>
      <c r="J16" s="6" t="s">
        <v>65</v>
      </c>
      <c r="K16" s="118"/>
      <c r="L16" s="119"/>
      <c r="M16" s="6" t="s">
        <v>65</v>
      </c>
      <c r="N16" s="6" t="s">
        <v>65</v>
      </c>
      <c r="O16" s="18" t="s">
        <v>65</v>
      </c>
      <c r="P16" s="15" t="s">
        <v>65</v>
      </c>
      <c r="Q16" s="18" t="s">
        <v>65</v>
      </c>
      <c r="R16" s="15" t="s">
        <v>65</v>
      </c>
      <c r="S16" s="6" t="s">
        <v>65</v>
      </c>
      <c r="T16" s="6" t="s">
        <v>65</v>
      </c>
      <c r="U16" s="6" t="s">
        <v>65</v>
      </c>
      <c r="V16" s="6" t="s">
        <v>65</v>
      </c>
      <c r="W16" s="6" t="s">
        <v>65</v>
      </c>
      <c r="X16" s="6" t="s">
        <v>65</v>
      </c>
      <c r="Y16" s="6" t="s">
        <v>65</v>
      </c>
      <c r="Z16" s="6" t="s">
        <v>65</v>
      </c>
      <c r="AA16" s="6" t="str">
        <f t="shared" si="2"/>
        <v>No</v>
      </c>
      <c r="AB16" s="6" t="s">
        <v>65</v>
      </c>
      <c r="AC16" s="6" t="s">
        <v>65</v>
      </c>
      <c r="AD16" s="6" t="s">
        <v>65</v>
      </c>
      <c r="AE16" s="6"/>
      <c r="AF16" s="6" t="s">
        <v>65</v>
      </c>
      <c r="AG16" s="6" t="s">
        <v>65</v>
      </c>
      <c r="AH16" s="6" t="str">
        <f t="shared" si="0"/>
        <v>No</v>
      </c>
      <c r="AI16" s="6" t="s">
        <v>65</v>
      </c>
      <c r="AJ16" s="6" t="s">
        <v>65</v>
      </c>
      <c r="AK16" s="6" t="s">
        <v>65</v>
      </c>
      <c r="AL16" s="6" t="s">
        <v>65</v>
      </c>
      <c r="AM16" s="6" t="s">
        <v>65</v>
      </c>
      <c r="AN16" s="6" t="s">
        <v>65</v>
      </c>
      <c r="AO16" s="6" t="s">
        <v>65</v>
      </c>
      <c r="AP16" s="6" t="s">
        <v>65</v>
      </c>
      <c r="AQ16" s="6" t="s">
        <v>65</v>
      </c>
      <c r="AR16" s="6" t="s">
        <v>65</v>
      </c>
      <c r="AS16" s="6" t="s">
        <v>65</v>
      </c>
      <c r="AT16" s="6" t="s">
        <v>65</v>
      </c>
      <c r="AU16" s="18" t="s">
        <v>65</v>
      </c>
      <c r="AV16" s="15" t="s">
        <v>65</v>
      </c>
      <c r="AW16" s="6" t="s">
        <v>65</v>
      </c>
      <c r="AX16" s="6" t="s">
        <v>65</v>
      </c>
      <c r="AY16" s="6" t="s">
        <v>65</v>
      </c>
      <c r="AZ16" s="6" t="s">
        <v>65</v>
      </c>
      <c r="BA16" s="6" t="s">
        <v>65</v>
      </c>
      <c r="BB16" s="6" t="s">
        <v>65</v>
      </c>
      <c r="BC16" s="6" t="s">
        <v>65</v>
      </c>
      <c r="BD16" s="6" t="s">
        <v>65</v>
      </c>
      <c r="BE16" s="6" t="s">
        <v>65</v>
      </c>
    </row>
    <row r="17" spans="1:57" x14ac:dyDescent="0.3">
      <c r="A17" s="415"/>
      <c r="B17" s="85" t="str">
        <f>IF(api_ver=2,"province","Province")</f>
        <v>Province</v>
      </c>
      <c r="D17" s="6" t="s">
        <v>65</v>
      </c>
      <c r="E17" s="6" t="s">
        <v>64</v>
      </c>
      <c r="F17" s="6" t="s">
        <v>65</v>
      </c>
      <c r="G17" s="6" t="str">
        <f>IF(api_ver=2,"Yes","Yes")</f>
        <v>Yes</v>
      </c>
      <c r="H17" s="18" t="s">
        <v>65</v>
      </c>
      <c r="I17" s="15" t="s">
        <v>65</v>
      </c>
      <c r="J17" s="6" t="s">
        <v>65</v>
      </c>
      <c r="K17" s="89" t="s">
        <v>65</v>
      </c>
      <c r="L17" s="97" t="s">
        <v>65</v>
      </c>
      <c r="M17" s="6" t="s">
        <v>110</v>
      </c>
      <c r="N17" s="6" t="s">
        <v>64</v>
      </c>
      <c r="O17" s="18" t="s">
        <v>64</v>
      </c>
      <c r="P17" s="15" t="s">
        <v>64</v>
      </c>
      <c r="Q17" s="18" t="s">
        <v>64</v>
      </c>
      <c r="R17" s="15" t="s">
        <v>64</v>
      </c>
      <c r="S17" s="6" t="s">
        <v>65</v>
      </c>
      <c r="T17" s="6" t="s">
        <v>64</v>
      </c>
      <c r="U17" s="6" t="s">
        <v>65</v>
      </c>
      <c r="V17" s="6" t="s">
        <v>64</v>
      </c>
      <c r="W17" s="6" t="s">
        <v>65</v>
      </c>
      <c r="X17" s="6" t="s">
        <v>65</v>
      </c>
      <c r="Y17" s="6" t="s">
        <v>65</v>
      </c>
      <c r="Z17" s="6" t="s">
        <v>64</v>
      </c>
      <c r="AA17" s="6" t="str">
        <f t="shared" si="2"/>
        <v>Yes</v>
      </c>
      <c r="AB17" s="6" t="s">
        <v>64</v>
      </c>
      <c r="AC17" s="6" t="s">
        <v>65</v>
      </c>
      <c r="AD17" s="6" t="s">
        <v>65</v>
      </c>
      <c r="AE17" s="6"/>
      <c r="AF17" s="6" t="s">
        <v>64</v>
      </c>
      <c r="AG17" s="6" t="s">
        <v>64</v>
      </c>
      <c r="AH17" s="6" t="str">
        <f t="shared" si="0"/>
        <v>Yes</v>
      </c>
      <c r="AI17" s="6" t="s">
        <v>64</v>
      </c>
      <c r="AJ17" s="6" t="s">
        <v>65</v>
      </c>
      <c r="AK17" s="6"/>
      <c r="AL17" s="6" t="s">
        <v>64</v>
      </c>
      <c r="AM17" s="6" t="str">
        <f t="shared" si="3"/>
        <v>Yes</v>
      </c>
      <c r="AN17" s="6" t="s">
        <v>65</v>
      </c>
      <c r="AO17" s="6" t="s">
        <v>64</v>
      </c>
      <c r="AP17" s="6" t="s">
        <v>65</v>
      </c>
      <c r="AQ17" s="6" t="s">
        <v>65</v>
      </c>
      <c r="AR17" s="6" t="s">
        <v>65</v>
      </c>
      <c r="AS17" s="6" t="s">
        <v>64</v>
      </c>
      <c r="AT17" s="6" t="s">
        <v>65</v>
      </c>
      <c r="AU17" s="18" t="s">
        <v>64</v>
      </c>
      <c r="AV17" s="15"/>
      <c r="AW17" s="6" t="s">
        <v>65</v>
      </c>
      <c r="AX17" s="6" t="s">
        <v>65</v>
      </c>
      <c r="AY17" s="6" t="s">
        <v>64</v>
      </c>
      <c r="AZ17" s="8" t="s">
        <v>65</v>
      </c>
      <c r="BA17" s="6" t="s">
        <v>64</v>
      </c>
      <c r="BB17" s="6"/>
      <c r="BC17" s="6" t="s">
        <v>64</v>
      </c>
      <c r="BD17" s="6" t="s">
        <v>64</v>
      </c>
      <c r="BE17" s="6" t="s">
        <v>64</v>
      </c>
    </row>
    <row r="18" spans="1:57" x14ac:dyDescent="0.3">
      <c r="A18" s="415"/>
      <c r="B18" s="85" t="str">
        <f>IF(api_ver=2,"region","-")</f>
        <v>-</v>
      </c>
      <c r="C18" s="46" t="s">
        <v>613</v>
      </c>
      <c r="D18" s="6" t="s">
        <v>65</v>
      </c>
      <c r="E18" s="6" t="s">
        <v>65</v>
      </c>
      <c r="F18" s="6" t="s">
        <v>65</v>
      </c>
      <c r="G18" s="6" t="str">
        <f>IF(api_ver=2,"No","No")</f>
        <v>No</v>
      </c>
      <c r="H18" s="18" t="s">
        <v>65</v>
      </c>
      <c r="I18" s="15" t="s">
        <v>65</v>
      </c>
      <c r="J18" s="6" t="s">
        <v>65</v>
      </c>
      <c r="K18" s="89"/>
      <c r="L18" s="97"/>
      <c r="M18" s="6" t="s">
        <v>65</v>
      </c>
      <c r="N18" s="6" t="s">
        <v>65</v>
      </c>
      <c r="O18" s="18" t="s">
        <v>65</v>
      </c>
      <c r="P18" s="15" t="s">
        <v>65</v>
      </c>
      <c r="Q18" s="18" t="s">
        <v>65</v>
      </c>
      <c r="R18" s="15" t="s">
        <v>65</v>
      </c>
      <c r="S18" s="6" t="s">
        <v>65</v>
      </c>
      <c r="T18" s="6" t="s">
        <v>65</v>
      </c>
      <c r="U18" s="6" t="s">
        <v>65</v>
      </c>
      <c r="V18" s="6" t="s">
        <v>65</v>
      </c>
      <c r="W18" s="6" t="s">
        <v>65</v>
      </c>
      <c r="X18" s="6" t="s">
        <v>65</v>
      </c>
      <c r="Y18" s="6" t="s">
        <v>65</v>
      </c>
      <c r="Z18" s="6" t="s">
        <v>65</v>
      </c>
      <c r="AA18" s="6" t="str">
        <f t="shared" si="2"/>
        <v>No</v>
      </c>
      <c r="AB18" s="6" t="s">
        <v>65</v>
      </c>
      <c r="AC18" s="6" t="s">
        <v>65</v>
      </c>
      <c r="AD18" s="6" t="s">
        <v>65</v>
      </c>
      <c r="AE18" s="6"/>
      <c r="AF18" s="6" t="s">
        <v>65</v>
      </c>
      <c r="AG18" s="6" t="s">
        <v>65</v>
      </c>
      <c r="AH18" s="6" t="str">
        <f t="shared" si="0"/>
        <v>No</v>
      </c>
      <c r="AI18" s="6" t="s">
        <v>65</v>
      </c>
      <c r="AJ18" s="6" t="s">
        <v>65</v>
      </c>
      <c r="AK18" s="6" t="s">
        <v>65</v>
      </c>
      <c r="AL18" s="6" t="s">
        <v>65</v>
      </c>
      <c r="AM18" s="6" t="s">
        <v>65</v>
      </c>
      <c r="AN18" s="6" t="s">
        <v>65</v>
      </c>
      <c r="AO18" s="6" t="s">
        <v>65</v>
      </c>
      <c r="AP18" s="6" t="s">
        <v>65</v>
      </c>
      <c r="AQ18" s="6" t="s">
        <v>65</v>
      </c>
      <c r="AR18" s="6" t="s">
        <v>65</v>
      </c>
      <c r="AS18" s="6" t="s">
        <v>65</v>
      </c>
      <c r="AT18" s="6" t="s">
        <v>65</v>
      </c>
      <c r="AU18" s="18" t="s">
        <v>65</v>
      </c>
      <c r="AV18" s="15" t="s">
        <v>65</v>
      </c>
      <c r="AW18" s="6" t="s">
        <v>65</v>
      </c>
      <c r="AX18" s="6" t="s">
        <v>65</v>
      </c>
      <c r="AY18" s="6" t="s">
        <v>65</v>
      </c>
      <c r="AZ18" s="6" t="s">
        <v>65</v>
      </c>
      <c r="BA18" s="6" t="s">
        <v>65</v>
      </c>
      <c r="BB18" s="6" t="s">
        <v>65</v>
      </c>
      <c r="BC18" s="6" t="s">
        <v>65</v>
      </c>
      <c r="BD18" s="6" t="s">
        <v>65</v>
      </c>
      <c r="BE18" s="6" t="s">
        <v>65</v>
      </c>
    </row>
    <row r="19" spans="1:57" ht="15" customHeight="1" x14ac:dyDescent="0.3">
      <c r="A19" s="415"/>
      <c r="B19" s="85" t="str">
        <f>IF(api_ver=2,"telephone","Telephone")</f>
        <v>Telephone</v>
      </c>
      <c r="D19" s="6" t="s">
        <v>64</v>
      </c>
      <c r="E19" s="6" t="s">
        <v>64</v>
      </c>
      <c r="F19" s="6" t="s">
        <v>64</v>
      </c>
      <c r="G19" s="6" t="s">
        <v>64</v>
      </c>
      <c r="H19" s="18" t="s">
        <v>64</v>
      </c>
      <c r="I19" s="15" t="s">
        <v>64</v>
      </c>
      <c r="J19" s="6" t="s">
        <v>64</v>
      </c>
      <c r="K19" s="89" t="s">
        <v>64</v>
      </c>
      <c r="L19" s="97" t="s">
        <v>65</v>
      </c>
      <c r="M19" s="6" t="s">
        <v>64</v>
      </c>
      <c r="N19" s="6" t="s">
        <v>64</v>
      </c>
      <c r="O19" s="18" t="s">
        <v>64</v>
      </c>
      <c r="P19" s="15" t="s">
        <v>64</v>
      </c>
      <c r="Q19" s="18" t="s">
        <v>64</v>
      </c>
      <c r="R19" s="21" t="s">
        <v>64</v>
      </c>
      <c r="S19" s="6" t="s">
        <v>64</v>
      </c>
      <c r="T19" s="7" t="s">
        <v>670</v>
      </c>
      <c r="U19" s="6" t="s">
        <v>64</v>
      </c>
      <c r="V19" s="6" t="s">
        <v>64</v>
      </c>
      <c r="W19" s="6" t="s">
        <v>64</v>
      </c>
      <c r="X19" s="6" t="s">
        <v>64</v>
      </c>
      <c r="Y19" s="6" t="s">
        <v>65</v>
      </c>
      <c r="Z19" s="6" t="s">
        <v>64</v>
      </c>
      <c r="AA19" s="6" t="str">
        <f t="shared" si="2"/>
        <v>Yes</v>
      </c>
      <c r="AB19" s="6" t="s">
        <v>64</v>
      </c>
      <c r="AC19" s="6" t="s">
        <v>64</v>
      </c>
      <c r="AD19" s="6" t="s">
        <v>64</v>
      </c>
      <c r="AE19" s="6" t="s">
        <v>64</v>
      </c>
      <c r="AF19" s="6" t="s">
        <v>64</v>
      </c>
      <c r="AG19" s="6" t="s">
        <v>64</v>
      </c>
      <c r="AH19" s="6" t="str">
        <f t="shared" si="0"/>
        <v>Yes</v>
      </c>
      <c r="AI19" s="6" t="s">
        <v>64</v>
      </c>
      <c r="AJ19" s="6" t="s">
        <v>64</v>
      </c>
      <c r="AK19" s="6" t="s">
        <v>64</v>
      </c>
      <c r="AL19" s="6" t="s">
        <v>64</v>
      </c>
      <c r="AM19" s="6" t="str">
        <f t="shared" si="3"/>
        <v>Yes</v>
      </c>
      <c r="AN19" s="6" t="s">
        <v>64</v>
      </c>
      <c r="AO19" s="6" t="s">
        <v>64</v>
      </c>
      <c r="AP19" s="6" t="s">
        <v>64</v>
      </c>
      <c r="AQ19" s="6" t="s">
        <v>65</v>
      </c>
      <c r="AR19" s="6" t="s">
        <v>64</v>
      </c>
      <c r="AS19" s="6" t="s">
        <v>64</v>
      </c>
      <c r="AT19" s="6" t="s">
        <v>64</v>
      </c>
      <c r="AU19" s="18" t="s">
        <v>65</v>
      </c>
      <c r="AV19" s="15" t="s">
        <v>65</v>
      </c>
      <c r="AW19" s="6" t="s">
        <v>65</v>
      </c>
      <c r="AX19" s="6" t="s">
        <v>65</v>
      </c>
      <c r="AY19" s="6" t="s">
        <v>64</v>
      </c>
      <c r="AZ19" s="8" t="s">
        <v>64</v>
      </c>
      <c r="BA19" s="6" t="s">
        <v>64</v>
      </c>
      <c r="BB19" s="6" t="s">
        <v>64</v>
      </c>
      <c r="BC19" s="6" t="s">
        <v>64</v>
      </c>
      <c r="BD19" s="6" t="s">
        <v>64</v>
      </c>
      <c r="BE19" s="6" t="s">
        <v>64</v>
      </c>
    </row>
    <row r="20" spans="1:57" ht="15" customHeight="1" x14ac:dyDescent="0.3">
      <c r="A20" s="415"/>
      <c r="B20" s="107" t="str">
        <f>IF(api_ver=2,"directMarketingOptOut","-")</f>
        <v>-</v>
      </c>
      <c r="D20" s="6" t="str">
        <f>IF(api_ver=2,"Yes","Yes")</f>
        <v>Yes</v>
      </c>
      <c r="E20" s="6" t="str">
        <f>IF(api_ver=2,"Yes","No")</f>
        <v>No</v>
      </c>
      <c r="F20" s="6" t="s">
        <v>65</v>
      </c>
      <c r="G20" s="6" t="s">
        <v>65</v>
      </c>
      <c r="H20" s="18" t="str">
        <f>IF(api_ver=2,"","No")</f>
        <v>No</v>
      </c>
      <c r="I20" s="15" t="str">
        <f>IF(api_ver=2,"","No")</f>
        <v>No</v>
      </c>
      <c r="J20" s="6" t="str">
        <f>IF(api_ver=2,"","No")</f>
        <v>No</v>
      </c>
      <c r="K20" s="89" t="str">
        <f>IF(api_ver=2,"Yes","No")</f>
        <v>No</v>
      </c>
      <c r="L20" s="97" t="s">
        <v>65</v>
      </c>
      <c r="M20" s="6" t="str">
        <f>IF(api_ver=2,"Yes","No")</f>
        <v>No</v>
      </c>
      <c r="N20" s="6" t="str">
        <f>IF(api_ver=2,"Yes","No")</f>
        <v>No</v>
      </c>
      <c r="O20" s="18" t="str">
        <f>IF(api_ver=2,"","No")</f>
        <v>No</v>
      </c>
      <c r="P20" s="15" t="str">
        <f>IF(api_ver=2,"","No")</f>
        <v>No</v>
      </c>
      <c r="Q20" s="18" t="str">
        <f>IF(api_ver=2,"Yes","No")</f>
        <v>No</v>
      </c>
      <c r="R20" s="21" t="str">
        <f>IF(api_version=2,"Yes","No")</f>
        <v>Yes</v>
      </c>
      <c r="S20" s="6" t="str">
        <f>IF(api_ver=2,"No","No")</f>
        <v>No</v>
      </c>
      <c r="T20" s="6" t="s">
        <v>65</v>
      </c>
      <c r="U20" s="6" t="str">
        <f>IF(api_ver=2,"No","No")</f>
        <v>No</v>
      </c>
      <c r="V20" s="6" t="str">
        <f>IF(api_ver=2,"","No")</f>
        <v>No</v>
      </c>
      <c r="W20" s="6" t="str">
        <f>IF(api_ver=2,"","No")</f>
        <v>No</v>
      </c>
      <c r="X20" s="6" t="s">
        <v>65</v>
      </c>
      <c r="Y20" s="6" t="s">
        <v>65</v>
      </c>
      <c r="Z20" s="6" t="str">
        <f>IF(api_ver=2,"","No")</f>
        <v>No</v>
      </c>
      <c r="AA20" s="6" t="str">
        <f t="shared" si="2"/>
        <v>No</v>
      </c>
      <c r="AB20" s="6" t="str">
        <f>IF(api_ver=2,"","No")</f>
        <v>No</v>
      </c>
      <c r="AC20" s="6" t="s">
        <v>65</v>
      </c>
      <c r="AD20" s="6" t="str">
        <f>IF(api_ver=2,"","No")</f>
        <v>No</v>
      </c>
      <c r="AE20" s="6" t="str">
        <f>IF(api_ver=2,"","No")</f>
        <v>No</v>
      </c>
      <c r="AF20" s="6" t="s">
        <v>65</v>
      </c>
      <c r="AG20" s="6" t="s">
        <v>65</v>
      </c>
      <c r="AH20" s="6" t="str">
        <f t="shared" si="0"/>
        <v>No</v>
      </c>
      <c r="AI20" s="6" t="str">
        <f>IF(api_version=2,"No","No")</f>
        <v>No</v>
      </c>
      <c r="AJ20" s="6" t="str">
        <f>IF(api_version=2,"No","No")</f>
        <v>No</v>
      </c>
      <c r="AK20" s="6" t="str">
        <f t="shared" ref="AK20:AP20" si="5">IF(api_ver=2,"","No")</f>
        <v>No</v>
      </c>
      <c r="AL20" s="6" t="s">
        <v>65</v>
      </c>
      <c r="AM20" s="6" t="str">
        <f t="shared" si="5"/>
        <v>No</v>
      </c>
      <c r="AN20" s="6" t="str">
        <f t="shared" si="5"/>
        <v>No</v>
      </c>
      <c r="AO20" s="6" t="str">
        <f t="shared" si="5"/>
        <v>No</v>
      </c>
      <c r="AP20" s="6" t="str">
        <f t="shared" si="5"/>
        <v>No</v>
      </c>
      <c r="AQ20" s="6" t="s">
        <v>65</v>
      </c>
      <c r="AR20" s="6" t="str">
        <f>IF(api_ver=2,"","No")</f>
        <v>No</v>
      </c>
      <c r="AS20" s="6" t="s">
        <v>65</v>
      </c>
      <c r="AT20" s="6" t="str">
        <f>IF(api_ver=2,"","No")</f>
        <v>No</v>
      </c>
      <c r="AU20" s="18" t="str">
        <f>IF(api_ver=2,"No","No")</f>
        <v>No</v>
      </c>
      <c r="AV20" s="15" t="str">
        <f>IF(api_ver=2,"No","No")</f>
        <v>No</v>
      </c>
      <c r="AW20" s="6" t="str">
        <f t="shared" ref="AW20:BC20" si="6">IF(api_ver=2,"","No")</f>
        <v>No</v>
      </c>
      <c r="AX20" s="6" t="str">
        <f t="shared" si="6"/>
        <v>No</v>
      </c>
      <c r="AY20" s="6" t="str">
        <f t="shared" si="6"/>
        <v>No</v>
      </c>
      <c r="AZ20" s="8" t="str">
        <f t="shared" si="6"/>
        <v>No</v>
      </c>
      <c r="BA20" s="6" t="str">
        <f>IF(api_ver=2,"No","No")</f>
        <v>No</v>
      </c>
      <c r="BB20" s="6" t="str">
        <f t="shared" si="6"/>
        <v>No</v>
      </c>
      <c r="BC20" s="6" t="str">
        <f t="shared" si="6"/>
        <v>No</v>
      </c>
      <c r="BD20" s="6" t="str">
        <f>IF(api_ver=2,"No","No")</f>
        <v>No</v>
      </c>
      <c r="BE20" s="6" t="s">
        <v>65</v>
      </c>
    </row>
    <row r="21" spans="1:57" ht="15" thickBot="1" x14ac:dyDescent="0.35">
      <c r="A21" s="415"/>
      <c r="B21" s="86" t="str">
        <f>IF(api_ver=2,"country","Country")</f>
        <v>Country</v>
      </c>
      <c r="D21" s="6" t="s">
        <v>64</v>
      </c>
      <c r="E21" s="7" t="s">
        <v>669</v>
      </c>
      <c r="F21" s="6" t="s">
        <v>64</v>
      </c>
      <c r="G21" s="6" t="s">
        <v>64</v>
      </c>
      <c r="H21" s="18" t="s">
        <v>64</v>
      </c>
      <c r="I21" s="15" t="s">
        <v>64</v>
      </c>
      <c r="J21" s="6" t="str">
        <f>IF(api_version=2,"Yes","Yes")</f>
        <v>Yes</v>
      </c>
      <c r="K21" s="89" t="s">
        <v>65</v>
      </c>
      <c r="L21" s="97" t="s">
        <v>65</v>
      </c>
      <c r="M21" s="6" t="s">
        <v>64</v>
      </c>
      <c r="N21" s="6" t="s">
        <v>64</v>
      </c>
      <c r="O21" s="18" t="s">
        <v>65</v>
      </c>
      <c r="P21" s="15" t="s">
        <v>65</v>
      </c>
      <c r="Q21" s="18" t="s">
        <v>65</v>
      </c>
      <c r="R21" s="15" t="s">
        <v>65</v>
      </c>
      <c r="S21" s="6" t="s">
        <v>64</v>
      </c>
      <c r="T21" s="6" t="s">
        <v>64</v>
      </c>
      <c r="U21" s="6" t="s">
        <v>65</v>
      </c>
      <c r="V21" s="6" t="s">
        <v>64</v>
      </c>
      <c r="W21" s="6" t="s">
        <v>64</v>
      </c>
      <c r="X21" s="6" t="s">
        <v>64</v>
      </c>
      <c r="Y21" s="6" t="s">
        <v>64</v>
      </c>
      <c r="Z21" s="6" t="s">
        <v>64</v>
      </c>
      <c r="AA21" s="6" t="str">
        <f t="shared" si="2"/>
        <v>Yes</v>
      </c>
      <c r="AB21" s="6" t="s">
        <v>65</v>
      </c>
      <c r="AC21" s="6" t="s">
        <v>65</v>
      </c>
      <c r="AD21" s="6" t="s">
        <v>64</v>
      </c>
      <c r="AE21" s="6" t="s">
        <v>64</v>
      </c>
      <c r="AF21" s="6" t="s">
        <v>64</v>
      </c>
      <c r="AG21" s="6" t="s">
        <v>64</v>
      </c>
      <c r="AH21" s="6" t="str">
        <f t="shared" si="0"/>
        <v>Yes</v>
      </c>
      <c r="AI21" s="6" t="s">
        <v>64</v>
      </c>
      <c r="AJ21" s="6" t="s">
        <v>64</v>
      </c>
      <c r="AK21" s="6" t="s">
        <v>64</v>
      </c>
      <c r="AL21" s="6" t="s">
        <v>64</v>
      </c>
      <c r="AM21" s="6" t="str">
        <f t="shared" si="3"/>
        <v>Yes</v>
      </c>
      <c r="AN21" s="6" t="s">
        <v>65</v>
      </c>
      <c r="AO21" s="6" t="s">
        <v>64</v>
      </c>
      <c r="AP21" s="6" t="s">
        <v>65</v>
      </c>
      <c r="AQ21" s="6" t="s">
        <v>64</v>
      </c>
      <c r="AR21" s="6" t="s">
        <v>65</v>
      </c>
      <c r="AS21" s="6" t="s">
        <v>64</v>
      </c>
      <c r="AT21" s="6" t="s">
        <v>64</v>
      </c>
      <c r="AU21" s="18" t="s">
        <v>65</v>
      </c>
      <c r="AV21" s="15" t="s">
        <v>65</v>
      </c>
      <c r="AW21" s="6" t="s">
        <v>64</v>
      </c>
      <c r="AX21" s="6" t="s">
        <v>64</v>
      </c>
      <c r="AY21" s="6" t="s">
        <v>64</v>
      </c>
      <c r="AZ21" s="8" t="s">
        <v>64</v>
      </c>
      <c r="BA21" s="6" t="s">
        <v>64</v>
      </c>
      <c r="BB21" s="6" t="s">
        <v>64</v>
      </c>
      <c r="BC21" s="6" t="s">
        <v>64</v>
      </c>
      <c r="BD21" s="6" t="s">
        <v>64</v>
      </c>
      <c r="BE21" s="6" t="s">
        <v>65</v>
      </c>
    </row>
    <row r="22" spans="1:57" ht="15" thickTop="1" x14ac:dyDescent="0.3">
      <c r="A22" s="415"/>
      <c r="B22" t="s">
        <v>667</v>
      </c>
      <c r="C22" s="1"/>
      <c r="D22" s="1"/>
      <c r="E22" s="1"/>
      <c r="G22" s="1"/>
      <c r="H22" s="17"/>
      <c r="I22" s="17"/>
      <c r="K22" s="117"/>
      <c r="L22" s="117"/>
      <c r="M22" s="1"/>
      <c r="O22" s="17"/>
      <c r="P22" s="17"/>
      <c r="Q22" s="17"/>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row>
    <row r="23" spans="1:57" ht="15" thickBot="1" x14ac:dyDescent="0.35">
      <c r="A23" s="415"/>
      <c r="B23" s="58" t="s">
        <v>965</v>
      </c>
      <c r="D23" s="4"/>
      <c r="E23" s="4"/>
      <c r="F23" s="4"/>
      <c r="G23" s="4"/>
      <c r="H23" s="16"/>
      <c r="I23" s="16"/>
      <c r="J23" s="4"/>
      <c r="K23" s="99"/>
      <c r="L23" s="99"/>
      <c r="M23" s="4"/>
      <c r="N23" s="4"/>
      <c r="Q23" s="16"/>
      <c r="R23" s="16"/>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16"/>
      <c r="AV23" s="16"/>
      <c r="AW23" s="4"/>
      <c r="AX23" s="4"/>
      <c r="AY23" s="4"/>
      <c r="AZ23" s="4"/>
      <c r="BA23" s="4"/>
      <c r="BB23" s="4"/>
      <c r="BC23" s="4"/>
      <c r="BD23" s="4"/>
      <c r="BE23" s="4"/>
    </row>
    <row r="24" spans="1:57" ht="15.6" thickTop="1" thickBot="1" x14ac:dyDescent="0.35">
      <c r="A24" s="415"/>
      <c r="B24" s="92" t="s">
        <v>964</v>
      </c>
      <c r="D24" s="6" t="s">
        <v>64</v>
      </c>
      <c r="E24" s="6" t="s">
        <v>64</v>
      </c>
      <c r="F24" s="6" t="s">
        <v>65</v>
      </c>
      <c r="G24" s="6" t="s">
        <v>64</v>
      </c>
      <c r="H24" s="18" t="s">
        <v>64</v>
      </c>
      <c r="I24" s="15" t="s">
        <v>65</v>
      </c>
      <c r="J24" s="6" t="str">
        <f>IF(api_version=2,"No","No")</f>
        <v>No</v>
      </c>
      <c r="K24" s="118" t="s">
        <v>65</v>
      </c>
      <c r="L24" s="97" t="s">
        <v>65</v>
      </c>
      <c r="M24" s="6" t="s">
        <v>65</v>
      </c>
      <c r="N24" s="6" t="s">
        <v>64</v>
      </c>
      <c r="O24" s="18" t="s">
        <v>64</v>
      </c>
      <c r="P24" s="15" t="s">
        <v>64</v>
      </c>
      <c r="Q24" s="18" t="s">
        <v>64</v>
      </c>
      <c r="R24" s="15" t="s">
        <v>65</v>
      </c>
      <c r="S24" s="6" t="s">
        <v>64</v>
      </c>
      <c r="T24" s="6" t="s">
        <v>57</v>
      </c>
      <c r="U24" s="6" t="s">
        <v>64</v>
      </c>
      <c r="V24" s="6" t="s">
        <v>64</v>
      </c>
      <c r="W24" s="6" t="s">
        <v>64</v>
      </c>
      <c r="X24" s="6" t="s">
        <v>65</v>
      </c>
      <c r="Y24" s="6" t="s">
        <v>65</v>
      </c>
      <c r="Z24" s="6" t="s">
        <v>65</v>
      </c>
      <c r="AA24" s="6" t="str">
        <f t="shared" si="2"/>
        <v>Yes</v>
      </c>
      <c r="AB24" s="6" t="s">
        <v>65</v>
      </c>
      <c r="AC24" s="6" t="s">
        <v>64</v>
      </c>
      <c r="AD24" s="6" t="s">
        <v>65</v>
      </c>
      <c r="AE24" s="6"/>
      <c r="AF24" s="6" t="s">
        <v>64</v>
      </c>
      <c r="AG24" s="6" t="s">
        <v>64</v>
      </c>
      <c r="AH24" s="6" t="str">
        <f>AG24</f>
        <v>Yes</v>
      </c>
      <c r="AI24" s="6" t="s">
        <v>64</v>
      </c>
      <c r="AJ24" s="7" t="s">
        <v>670</v>
      </c>
      <c r="AK24" s="6" t="s">
        <v>65</v>
      </c>
      <c r="AL24" s="6" t="s">
        <v>65</v>
      </c>
      <c r="AM24" s="6" t="str">
        <f>AF24</f>
        <v>Yes</v>
      </c>
      <c r="AN24" s="6" t="s">
        <v>65</v>
      </c>
      <c r="AO24" s="6" t="s">
        <v>64</v>
      </c>
      <c r="AP24" s="6" t="s">
        <v>65</v>
      </c>
      <c r="AQ24" s="6" t="s">
        <v>65</v>
      </c>
      <c r="AR24" s="6" t="s">
        <v>65</v>
      </c>
      <c r="AS24" s="6" t="s">
        <v>64</v>
      </c>
      <c r="AT24" s="6" t="s">
        <v>65</v>
      </c>
      <c r="AU24" s="18"/>
      <c r="AV24" s="15"/>
      <c r="AW24" s="6" t="s">
        <v>65</v>
      </c>
      <c r="AX24" s="6" t="s">
        <v>65</v>
      </c>
      <c r="AY24" s="6" t="s">
        <v>64</v>
      </c>
      <c r="AZ24" s="8" t="s">
        <v>65</v>
      </c>
      <c r="BA24" s="6" t="s">
        <v>65</v>
      </c>
      <c r="BB24" s="6" t="s">
        <v>65</v>
      </c>
      <c r="BC24" s="6" t="s">
        <v>65</v>
      </c>
      <c r="BD24" s="6" t="s">
        <v>64</v>
      </c>
      <c r="BE24" s="6" t="s">
        <v>64</v>
      </c>
    </row>
    <row r="25" spans="1:57" ht="15" thickTop="1" x14ac:dyDescent="0.3">
      <c r="A25" s="415"/>
      <c r="B25" s="108" t="str">
        <f>IF(api_ver=2,"type","-")</f>
        <v>-</v>
      </c>
      <c r="D25" s="6" t="str">
        <f>IF(api_ver=2,"","No")</f>
        <v>No</v>
      </c>
      <c r="E25" s="6" t="str">
        <f>IF(api_ver=2,"Yes","No")</f>
        <v>No</v>
      </c>
      <c r="F25" s="6" t="str">
        <f>IF(api_ver=2,"No","No")</f>
        <v>No</v>
      </c>
      <c r="G25" s="6" t="str">
        <f>IF(api_ver=2,"No","No")</f>
        <v>No</v>
      </c>
      <c r="H25" s="18" t="s">
        <v>65</v>
      </c>
      <c r="I25" s="15" t="s">
        <v>65</v>
      </c>
      <c r="J25" s="6" t="str">
        <f>IF(api_version=2,"No","No")</f>
        <v>No</v>
      </c>
      <c r="K25" s="118" t="s">
        <v>65</v>
      </c>
      <c r="L25" s="97" t="s">
        <v>65</v>
      </c>
      <c r="M25" s="6" t="s">
        <v>65</v>
      </c>
      <c r="N25" s="6" t="str">
        <f>IF(api_ver=2,"","No")</f>
        <v>No</v>
      </c>
      <c r="O25" s="18" t="s">
        <v>65</v>
      </c>
      <c r="P25" s="15" t="s">
        <v>65</v>
      </c>
      <c r="Q25" s="18" t="str">
        <f>IF(api_ver=2,"Yes","No")</f>
        <v>No</v>
      </c>
      <c r="R25" s="15" t="s">
        <v>65</v>
      </c>
      <c r="S25" s="6" t="str">
        <f>IF(api_ver=2,"Yes","No")</f>
        <v>No</v>
      </c>
      <c r="T25" s="6" t="s">
        <v>57</v>
      </c>
      <c r="U25" s="6" t="s">
        <v>64</v>
      </c>
      <c r="V25" s="6" t="s">
        <v>65</v>
      </c>
      <c r="W25" s="6" t="s">
        <v>65</v>
      </c>
      <c r="X25" s="6" t="s">
        <v>65</v>
      </c>
      <c r="Y25" s="6" t="s">
        <v>65</v>
      </c>
      <c r="Z25" s="6" t="s">
        <v>65</v>
      </c>
      <c r="AA25" s="6" t="str">
        <f t="shared" si="2"/>
        <v>No</v>
      </c>
      <c r="AB25" s="6" t="s">
        <v>65</v>
      </c>
      <c r="AC25" s="6" t="s">
        <v>65</v>
      </c>
      <c r="AD25" s="6" t="s">
        <v>65</v>
      </c>
      <c r="AE25" s="6" t="str">
        <f>IF(api_ver=2,"","No")</f>
        <v>No</v>
      </c>
      <c r="AF25" s="6" t="s">
        <v>65</v>
      </c>
      <c r="AG25" s="6" t="s">
        <v>65</v>
      </c>
      <c r="AH25" s="6" t="str">
        <f t="shared" ref="AH25:AH36" si="7">AG25</f>
        <v>No</v>
      </c>
      <c r="AI25" s="6" t="str">
        <f>IF(api_ver=2,"Yes","No")</f>
        <v>No</v>
      </c>
      <c r="AJ25" s="6" t="str">
        <f>IF(api_ver=2,"","No")</f>
        <v>No</v>
      </c>
      <c r="AK25" s="6" t="s">
        <v>65</v>
      </c>
      <c r="AL25" s="6" t="s">
        <v>65</v>
      </c>
      <c r="AM25" s="6" t="str">
        <f>AF25</f>
        <v>No</v>
      </c>
      <c r="AN25" s="6" t="s">
        <v>65</v>
      </c>
      <c r="AO25" s="6" t="s">
        <v>64</v>
      </c>
      <c r="AP25" s="6" t="s">
        <v>65</v>
      </c>
      <c r="AQ25" s="6" t="s">
        <v>65</v>
      </c>
      <c r="AR25" s="6" t="s">
        <v>65</v>
      </c>
      <c r="AS25" s="6" t="s">
        <v>66</v>
      </c>
      <c r="AT25" s="6" t="s">
        <v>65</v>
      </c>
      <c r="AU25" s="8" t="str">
        <f>IF(api_ver=2,"","No")</f>
        <v>No</v>
      </c>
      <c r="AV25" s="29" t="str">
        <f>IF(api_ver=2,"","No")</f>
        <v>No</v>
      </c>
      <c r="AW25" s="6" t="s">
        <v>65</v>
      </c>
      <c r="AX25" s="6" t="s">
        <v>65</v>
      </c>
      <c r="AY25" s="6" t="s">
        <v>65</v>
      </c>
      <c r="AZ25" s="8" t="s">
        <v>65</v>
      </c>
      <c r="BA25" s="6" t="s">
        <v>65</v>
      </c>
      <c r="BB25" s="6" t="s">
        <v>65</v>
      </c>
      <c r="BC25" s="6" t="s">
        <v>65</v>
      </c>
      <c r="BD25" s="6" t="s">
        <v>64</v>
      </c>
      <c r="BE25" s="6" t="s">
        <v>64</v>
      </c>
    </row>
    <row r="26" spans="1:57" x14ac:dyDescent="0.3">
      <c r="A26" s="415"/>
      <c r="B26" s="85" t="str">
        <f>IF(api_ver=2,"simpleValue","SimpleValue")</f>
        <v>SimpleValue</v>
      </c>
      <c r="D26" s="6" t="s">
        <v>64</v>
      </c>
      <c r="E26" s="6" t="s">
        <v>64</v>
      </c>
      <c r="F26" s="6" t="s">
        <v>65</v>
      </c>
      <c r="G26" s="6" t="s">
        <v>64</v>
      </c>
      <c r="H26" s="18" t="s">
        <v>64</v>
      </c>
      <c r="I26" s="15" t="s">
        <v>65</v>
      </c>
      <c r="J26" s="6" t="str">
        <f t="shared" ref="J26:J36" si="8">IF(api_version=2,"No","No")</f>
        <v>No</v>
      </c>
      <c r="K26" s="89" t="s">
        <v>65</v>
      </c>
      <c r="L26" s="97" t="s">
        <v>65</v>
      </c>
      <c r="M26" s="6" t="s">
        <v>65</v>
      </c>
      <c r="N26" s="6" t="s">
        <v>64</v>
      </c>
      <c r="O26" s="18" t="s">
        <v>65</v>
      </c>
      <c r="P26" s="15" t="s">
        <v>65</v>
      </c>
      <c r="Q26" s="18" t="s">
        <v>64</v>
      </c>
      <c r="R26" s="15" t="s">
        <v>65</v>
      </c>
      <c r="S26" s="6" t="s">
        <v>64</v>
      </c>
      <c r="T26" s="6" t="s">
        <v>57</v>
      </c>
      <c r="U26" s="6" t="s">
        <v>64</v>
      </c>
      <c r="V26" s="6" t="s">
        <v>64</v>
      </c>
      <c r="W26" s="6" t="s">
        <v>65</v>
      </c>
      <c r="X26" s="6" t="s">
        <v>65</v>
      </c>
      <c r="Y26" s="6" t="s">
        <v>65</v>
      </c>
      <c r="Z26" s="6" t="s">
        <v>65</v>
      </c>
      <c r="AA26" s="6" t="str">
        <f t="shared" si="2"/>
        <v>Yes</v>
      </c>
      <c r="AB26" s="6" t="s">
        <v>65</v>
      </c>
      <c r="AC26" s="6" t="s">
        <v>64</v>
      </c>
      <c r="AD26" s="6" t="s">
        <v>65</v>
      </c>
      <c r="AE26" s="6" t="s">
        <v>64</v>
      </c>
      <c r="AF26" s="6" t="s">
        <v>64</v>
      </c>
      <c r="AG26" s="6" t="s">
        <v>64</v>
      </c>
      <c r="AH26" s="6" t="str">
        <f t="shared" si="7"/>
        <v>Yes</v>
      </c>
      <c r="AI26" s="6" t="s">
        <v>64</v>
      </c>
      <c r="AJ26" s="6" t="s">
        <v>64</v>
      </c>
      <c r="AK26" s="6" t="s">
        <v>65</v>
      </c>
      <c r="AL26" s="6" t="s">
        <v>65</v>
      </c>
      <c r="AM26" s="6" t="str">
        <f t="shared" ref="AM26:AM36" si="9">AF26</f>
        <v>Yes</v>
      </c>
      <c r="AN26" s="6" t="s">
        <v>65</v>
      </c>
      <c r="AO26" s="6" t="s">
        <v>64</v>
      </c>
      <c r="AP26" s="6" t="s">
        <v>65</v>
      </c>
      <c r="AQ26" s="6" t="s">
        <v>65</v>
      </c>
      <c r="AR26" s="6" t="s">
        <v>65</v>
      </c>
      <c r="AS26" s="6" t="s">
        <v>64</v>
      </c>
      <c r="AT26" s="6" t="s">
        <v>65</v>
      </c>
      <c r="AU26" s="18" t="s">
        <v>64</v>
      </c>
      <c r="AV26" s="15" t="s">
        <v>64</v>
      </c>
      <c r="AW26" s="6" t="s">
        <v>65</v>
      </c>
      <c r="AX26" s="6" t="s">
        <v>65</v>
      </c>
      <c r="AY26" s="6" t="s">
        <v>64</v>
      </c>
      <c r="AZ26" s="8" t="s">
        <v>64</v>
      </c>
      <c r="BA26" s="6" t="s">
        <v>65</v>
      </c>
      <c r="BB26" s="6" t="s">
        <v>65</v>
      </c>
      <c r="BC26" s="6" t="s">
        <v>65</v>
      </c>
      <c r="BD26" s="6" t="s">
        <v>64</v>
      </c>
      <c r="BE26" s="6" t="s">
        <v>64</v>
      </c>
    </row>
    <row r="27" spans="1:57" x14ac:dyDescent="0.3">
      <c r="A27" s="415"/>
      <c r="B27" s="85" t="str">
        <f>IF(api_ver=2,"houseNumber","HouseNumber")</f>
        <v>HouseNumber</v>
      </c>
      <c r="D27" s="6" t="s">
        <v>65</v>
      </c>
      <c r="E27" s="6" t="s">
        <v>64</v>
      </c>
      <c r="F27" s="6" t="s">
        <v>65</v>
      </c>
      <c r="G27" s="6" t="str">
        <f>IF(api_ver=2,"No","No")</f>
        <v>No</v>
      </c>
      <c r="H27" s="18" t="s">
        <v>65</v>
      </c>
      <c r="I27" s="15" t="s">
        <v>65</v>
      </c>
      <c r="J27" s="6" t="str">
        <f t="shared" si="8"/>
        <v>No</v>
      </c>
      <c r="K27" s="89" t="s">
        <v>65</v>
      </c>
      <c r="L27" s="97" t="s">
        <v>65</v>
      </c>
      <c r="M27" s="6" t="s">
        <v>65</v>
      </c>
      <c r="N27" s="6" t="s">
        <v>65</v>
      </c>
      <c r="O27" s="18" t="s">
        <v>65</v>
      </c>
      <c r="P27" s="15" t="s">
        <v>65</v>
      </c>
      <c r="Q27" s="18" t="s">
        <v>65</v>
      </c>
      <c r="R27" s="15" t="s">
        <v>65</v>
      </c>
      <c r="S27" s="6" t="s">
        <v>64</v>
      </c>
      <c r="T27" s="6" t="s">
        <v>57</v>
      </c>
      <c r="U27" s="6" t="s">
        <v>65</v>
      </c>
      <c r="V27" s="6" t="s">
        <v>65</v>
      </c>
      <c r="W27" s="6" t="s">
        <v>65</v>
      </c>
      <c r="X27" s="6" t="s">
        <v>65</v>
      </c>
      <c r="Y27" s="6" t="s">
        <v>65</v>
      </c>
      <c r="Z27" s="6" t="s">
        <v>65</v>
      </c>
      <c r="AA27" s="6" t="str">
        <f t="shared" si="2"/>
        <v>Yes</v>
      </c>
      <c r="AB27" s="6" t="s">
        <v>65</v>
      </c>
      <c r="AC27" s="6" t="s">
        <v>65</v>
      </c>
      <c r="AD27" s="6" t="s">
        <v>65</v>
      </c>
      <c r="AE27" s="6"/>
      <c r="AF27" s="6" t="s">
        <v>64</v>
      </c>
      <c r="AG27" s="6" t="s">
        <v>64</v>
      </c>
      <c r="AH27" s="6" t="str">
        <f t="shared" si="7"/>
        <v>Yes</v>
      </c>
      <c r="AI27" s="6" t="s">
        <v>64</v>
      </c>
      <c r="AJ27" s="6" t="s">
        <v>65</v>
      </c>
      <c r="AK27" s="6" t="s">
        <v>65</v>
      </c>
      <c r="AL27" s="6" t="s">
        <v>65</v>
      </c>
      <c r="AM27" s="6" t="str">
        <f t="shared" si="9"/>
        <v>Yes</v>
      </c>
      <c r="AN27" s="6" t="s">
        <v>65</v>
      </c>
      <c r="AO27" s="6" t="s">
        <v>64</v>
      </c>
      <c r="AP27" s="6" t="s">
        <v>65</v>
      </c>
      <c r="AQ27" s="6" t="s">
        <v>65</v>
      </c>
      <c r="AR27" s="6" t="s">
        <v>65</v>
      </c>
      <c r="AS27" s="6" t="s">
        <v>65</v>
      </c>
      <c r="AT27" s="6" t="s">
        <v>65</v>
      </c>
      <c r="AU27" s="18"/>
      <c r="AV27" s="15"/>
      <c r="AW27" s="6" t="s">
        <v>65</v>
      </c>
      <c r="AX27" s="6" t="s">
        <v>65</v>
      </c>
      <c r="AY27" s="6" t="s">
        <v>65</v>
      </c>
      <c r="AZ27" s="8" t="s">
        <v>65</v>
      </c>
      <c r="BA27" s="6" t="s">
        <v>65</v>
      </c>
      <c r="BB27" s="6" t="s">
        <v>65</v>
      </c>
      <c r="BC27" s="6" t="s">
        <v>65</v>
      </c>
      <c r="BD27" s="6" t="s">
        <v>65</v>
      </c>
      <c r="BE27" s="6" t="s">
        <v>64</v>
      </c>
    </row>
    <row r="28" spans="1:57" ht="14.1" customHeight="1" x14ac:dyDescent="0.3">
      <c r="A28" s="415"/>
      <c r="B28" s="85" t="str">
        <f>IF(api_ver=2,"street","Street")</f>
        <v>Street</v>
      </c>
      <c r="D28" s="6" t="s">
        <v>64</v>
      </c>
      <c r="E28" s="6" t="s">
        <v>64</v>
      </c>
      <c r="F28" s="6" t="s">
        <v>65</v>
      </c>
      <c r="G28" s="6" t="s">
        <v>64</v>
      </c>
      <c r="H28" s="18" t="s">
        <v>64</v>
      </c>
      <c r="I28" s="15" t="s">
        <v>65</v>
      </c>
      <c r="J28" s="6" t="str">
        <f t="shared" si="8"/>
        <v>No</v>
      </c>
      <c r="K28" s="89" t="s">
        <v>65</v>
      </c>
      <c r="L28" s="97" t="s">
        <v>65</v>
      </c>
      <c r="M28" s="6" t="s">
        <v>65</v>
      </c>
      <c r="N28" s="6" t="s">
        <v>64</v>
      </c>
      <c r="O28" s="18" t="s">
        <v>65</v>
      </c>
      <c r="P28" s="15" t="s">
        <v>65</v>
      </c>
      <c r="Q28" s="18" t="s">
        <v>65</v>
      </c>
      <c r="R28" s="15" t="s">
        <v>65</v>
      </c>
      <c r="S28" s="6" t="s">
        <v>64</v>
      </c>
      <c r="T28" s="6" t="s">
        <v>57</v>
      </c>
      <c r="U28" s="6" t="s">
        <v>64</v>
      </c>
      <c r="V28" s="6" t="s">
        <v>64</v>
      </c>
      <c r="W28" s="6" t="s">
        <v>64</v>
      </c>
      <c r="X28" s="6" t="s">
        <v>65</v>
      </c>
      <c r="Y28" s="6" t="s">
        <v>65</v>
      </c>
      <c r="Z28" s="6" t="s">
        <v>65</v>
      </c>
      <c r="AA28" s="6" t="str">
        <f t="shared" si="2"/>
        <v>Yes</v>
      </c>
      <c r="AB28" s="6" t="s">
        <v>65</v>
      </c>
      <c r="AC28" s="6" t="s">
        <v>65</v>
      </c>
      <c r="AD28" s="6" t="s">
        <v>65</v>
      </c>
      <c r="AE28" s="6"/>
      <c r="AF28" s="6" t="s">
        <v>64</v>
      </c>
      <c r="AG28" s="6" t="s">
        <v>64</v>
      </c>
      <c r="AH28" s="6" t="str">
        <f t="shared" si="7"/>
        <v>Yes</v>
      </c>
      <c r="AI28" s="6" t="s">
        <v>64</v>
      </c>
      <c r="AJ28" s="6" t="s">
        <v>65</v>
      </c>
      <c r="AK28" s="6" t="s">
        <v>65</v>
      </c>
      <c r="AL28" s="6" t="s">
        <v>65</v>
      </c>
      <c r="AM28" s="6" t="str">
        <f t="shared" si="9"/>
        <v>Yes</v>
      </c>
      <c r="AN28" s="6" t="s">
        <v>65</v>
      </c>
      <c r="AO28" s="6" t="s">
        <v>64</v>
      </c>
      <c r="AP28" s="6" t="s">
        <v>65</v>
      </c>
      <c r="AQ28" s="6" t="s">
        <v>65</v>
      </c>
      <c r="AR28" s="6" t="s">
        <v>65</v>
      </c>
      <c r="AS28" s="6" t="s">
        <v>64</v>
      </c>
      <c r="AT28" s="6" t="s">
        <v>65</v>
      </c>
      <c r="AU28" s="18" t="s">
        <v>64</v>
      </c>
      <c r="AV28" s="15"/>
      <c r="AW28" s="6" t="s">
        <v>65</v>
      </c>
      <c r="AX28" s="6" t="s">
        <v>65</v>
      </c>
      <c r="AY28" s="6" t="s">
        <v>64</v>
      </c>
      <c r="AZ28" s="8" t="s">
        <v>65</v>
      </c>
      <c r="BA28" s="6" t="s">
        <v>65</v>
      </c>
      <c r="BB28" s="6" t="s">
        <v>65</v>
      </c>
      <c r="BC28" s="6" t="s">
        <v>65</v>
      </c>
      <c r="BD28" s="6" t="s">
        <v>64</v>
      </c>
      <c r="BE28" s="6" t="s">
        <v>65</v>
      </c>
    </row>
    <row r="29" spans="1:57" ht="14.1" customHeight="1" x14ac:dyDescent="0.3">
      <c r="A29" s="415"/>
      <c r="B29" s="85" t="str">
        <f>IF(api_ver=2,"city","City")</f>
        <v>City</v>
      </c>
      <c r="D29" s="6" t="s">
        <v>64</v>
      </c>
      <c r="E29" s="6" t="s">
        <v>64</v>
      </c>
      <c r="F29" s="6" t="s">
        <v>65</v>
      </c>
      <c r="G29" s="6" t="s">
        <v>64</v>
      </c>
      <c r="H29" s="18" t="s">
        <v>64</v>
      </c>
      <c r="I29" s="15" t="s">
        <v>65</v>
      </c>
      <c r="J29" s="6" t="str">
        <f t="shared" si="8"/>
        <v>No</v>
      </c>
      <c r="K29" s="89" t="s">
        <v>65</v>
      </c>
      <c r="L29" s="97" t="s">
        <v>65</v>
      </c>
      <c r="M29" s="6" t="s">
        <v>65</v>
      </c>
      <c r="N29" s="6" t="s">
        <v>64</v>
      </c>
      <c r="O29" s="18" t="s">
        <v>65</v>
      </c>
      <c r="P29" s="15" t="s">
        <v>65</v>
      </c>
      <c r="Q29" s="18" t="s">
        <v>65</v>
      </c>
      <c r="R29" s="15" t="s">
        <v>65</v>
      </c>
      <c r="S29" s="6" t="s">
        <v>64</v>
      </c>
      <c r="T29" s="6" t="s">
        <v>57</v>
      </c>
      <c r="U29" s="6" t="s">
        <v>64</v>
      </c>
      <c r="V29" s="6" t="s">
        <v>64</v>
      </c>
      <c r="W29" s="6" t="s">
        <v>64</v>
      </c>
      <c r="X29" s="6" t="s">
        <v>65</v>
      </c>
      <c r="Y29" s="6" t="s">
        <v>65</v>
      </c>
      <c r="Z29" s="6" t="s">
        <v>65</v>
      </c>
      <c r="AA29" s="6" t="str">
        <f t="shared" si="2"/>
        <v>Yes</v>
      </c>
      <c r="AB29" s="6" t="s">
        <v>65</v>
      </c>
      <c r="AC29" s="6" t="s">
        <v>65</v>
      </c>
      <c r="AD29" s="6" t="s">
        <v>65</v>
      </c>
      <c r="AE29" s="6"/>
      <c r="AF29" s="6" t="s">
        <v>64</v>
      </c>
      <c r="AG29" s="6" t="s">
        <v>64</v>
      </c>
      <c r="AH29" s="6" t="str">
        <f t="shared" si="7"/>
        <v>Yes</v>
      </c>
      <c r="AI29" s="6" t="s">
        <v>64</v>
      </c>
      <c r="AJ29" s="6" t="s">
        <v>65</v>
      </c>
      <c r="AK29" s="6" t="s">
        <v>65</v>
      </c>
      <c r="AL29" s="6" t="s">
        <v>65</v>
      </c>
      <c r="AM29" s="6" t="str">
        <f>AF29</f>
        <v>Yes</v>
      </c>
      <c r="AN29" s="6" t="s">
        <v>65</v>
      </c>
      <c r="AO29" s="6" t="s">
        <v>64</v>
      </c>
      <c r="AP29" s="6" t="s">
        <v>65</v>
      </c>
      <c r="AQ29" s="6" t="s">
        <v>65</v>
      </c>
      <c r="AR29" s="6" t="s">
        <v>65</v>
      </c>
      <c r="AS29" s="6" t="s">
        <v>64</v>
      </c>
      <c r="AT29" s="6" t="s">
        <v>65</v>
      </c>
      <c r="AU29" s="18" t="s">
        <v>64</v>
      </c>
      <c r="AV29" s="15"/>
      <c r="AW29" s="6" t="s">
        <v>65</v>
      </c>
      <c r="AX29" s="6" t="s">
        <v>65</v>
      </c>
      <c r="AY29" s="6" t="s">
        <v>64</v>
      </c>
      <c r="AZ29" s="8" t="s">
        <v>65</v>
      </c>
      <c r="BA29" s="6" t="s">
        <v>65</v>
      </c>
      <c r="BB29" s="6" t="s">
        <v>65</v>
      </c>
      <c r="BC29" s="6" t="s">
        <v>65</v>
      </c>
      <c r="BD29" s="6" t="s">
        <v>64</v>
      </c>
      <c r="BE29" s="6" t="s">
        <v>64</v>
      </c>
    </row>
    <row r="30" spans="1:57" ht="14.1" customHeight="1" x14ac:dyDescent="0.3">
      <c r="A30" s="415"/>
      <c r="B30" s="85" t="str">
        <f>IF(api_ver=2,"postalCode","PostalCode")</f>
        <v>PostalCode</v>
      </c>
      <c r="D30" s="6" t="s">
        <v>64</v>
      </c>
      <c r="E30" s="6" t="s">
        <v>64</v>
      </c>
      <c r="F30" s="6" t="s">
        <v>65</v>
      </c>
      <c r="G30" s="6" t="s">
        <v>64</v>
      </c>
      <c r="H30" s="18" t="s">
        <v>64</v>
      </c>
      <c r="I30" s="15" t="s">
        <v>65</v>
      </c>
      <c r="J30" s="6" t="str">
        <f t="shared" si="8"/>
        <v>No</v>
      </c>
      <c r="K30" s="89" t="s">
        <v>65</v>
      </c>
      <c r="L30" s="97" t="s">
        <v>65</v>
      </c>
      <c r="M30" s="6" t="s">
        <v>65</v>
      </c>
      <c r="N30" s="6" t="s">
        <v>64</v>
      </c>
      <c r="O30" s="18" t="s">
        <v>65</v>
      </c>
      <c r="P30" s="15" t="s">
        <v>65</v>
      </c>
      <c r="Q30" s="18" t="s">
        <v>64</v>
      </c>
      <c r="R30" s="15" t="s">
        <v>65</v>
      </c>
      <c r="S30" s="6" t="s">
        <v>64</v>
      </c>
      <c r="T30" s="6" t="s">
        <v>57</v>
      </c>
      <c r="U30" s="6" t="s">
        <v>64</v>
      </c>
      <c r="V30" s="6" t="s">
        <v>64</v>
      </c>
      <c r="W30" s="6" t="s">
        <v>64</v>
      </c>
      <c r="X30" s="6" t="s">
        <v>65</v>
      </c>
      <c r="Y30" s="6" t="s">
        <v>65</v>
      </c>
      <c r="Z30" s="6" t="s">
        <v>65</v>
      </c>
      <c r="AA30" s="6" t="str">
        <f t="shared" si="2"/>
        <v>Yes</v>
      </c>
      <c r="AB30" s="6" t="s">
        <v>65</v>
      </c>
      <c r="AC30" s="6" t="s">
        <v>65</v>
      </c>
      <c r="AD30" s="6" t="s">
        <v>65</v>
      </c>
      <c r="AE30" s="6"/>
      <c r="AF30" s="6" t="s">
        <v>64</v>
      </c>
      <c r="AG30" s="6" t="s">
        <v>64</v>
      </c>
      <c r="AH30" s="6" t="str">
        <f t="shared" si="7"/>
        <v>Yes</v>
      </c>
      <c r="AI30" s="6" t="s">
        <v>64</v>
      </c>
      <c r="AJ30" s="6" t="s">
        <v>64</v>
      </c>
      <c r="AK30" s="6" t="s">
        <v>65</v>
      </c>
      <c r="AL30" s="6" t="s">
        <v>65</v>
      </c>
      <c r="AM30" s="6" t="str">
        <f>AF30</f>
        <v>Yes</v>
      </c>
      <c r="AN30" s="6" t="s">
        <v>65</v>
      </c>
      <c r="AO30" s="6" t="s">
        <v>64</v>
      </c>
      <c r="AP30" s="6" t="s">
        <v>65</v>
      </c>
      <c r="AQ30" s="6" t="s">
        <v>65</v>
      </c>
      <c r="AR30" s="6" t="s">
        <v>65</v>
      </c>
      <c r="AS30" s="6" t="s">
        <v>65</v>
      </c>
      <c r="AT30" s="6" t="s">
        <v>65</v>
      </c>
      <c r="AU30" s="18" t="s">
        <v>64</v>
      </c>
      <c r="AV30" s="15"/>
      <c r="AW30" s="6" t="s">
        <v>65</v>
      </c>
      <c r="AX30" s="6" t="s">
        <v>65</v>
      </c>
      <c r="AY30" s="6" t="s">
        <v>65</v>
      </c>
      <c r="AZ30" s="8" t="s">
        <v>65</v>
      </c>
      <c r="BA30" s="6" t="s">
        <v>65</v>
      </c>
      <c r="BB30" s="6" t="s">
        <v>65</v>
      </c>
      <c r="BC30" s="6" t="s">
        <v>65</v>
      </c>
      <c r="BD30" s="6" t="s">
        <v>64</v>
      </c>
      <c r="BE30" s="6" t="s">
        <v>64</v>
      </c>
    </row>
    <row r="31" spans="1:57" ht="14.1" customHeight="1" x14ac:dyDescent="0.3">
      <c r="A31" s="415"/>
      <c r="B31" s="85" t="str">
        <f>IF(api_ver=2,"municipality","-")</f>
        <v>-</v>
      </c>
      <c r="C31" s="46" t="s">
        <v>613</v>
      </c>
      <c r="D31" s="6" t="s">
        <v>65</v>
      </c>
      <c r="E31" s="6" t="s">
        <v>65</v>
      </c>
      <c r="F31" s="6" t="s">
        <v>65</v>
      </c>
      <c r="G31" s="6" t="str">
        <f>IF(api_ver=2,"No","No")</f>
        <v>No</v>
      </c>
      <c r="H31" s="18" t="s">
        <v>65</v>
      </c>
      <c r="I31" s="15" t="s">
        <v>65</v>
      </c>
      <c r="J31" s="6" t="str">
        <f t="shared" si="8"/>
        <v>No</v>
      </c>
      <c r="K31" s="89" t="s">
        <v>65</v>
      </c>
      <c r="L31" s="97" t="s">
        <v>65</v>
      </c>
      <c r="M31" s="6" t="s">
        <v>65</v>
      </c>
      <c r="N31" s="6" t="s">
        <v>65</v>
      </c>
      <c r="O31" s="18" t="s">
        <v>65</v>
      </c>
      <c r="P31" s="15" t="s">
        <v>65</v>
      </c>
      <c r="Q31" s="18" t="s">
        <v>65</v>
      </c>
      <c r="R31" s="15" t="s">
        <v>65</v>
      </c>
      <c r="S31" s="6" t="s">
        <v>65</v>
      </c>
      <c r="T31" s="6" t="s">
        <v>65</v>
      </c>
      <c r="U31" s="6" t="s">
        <v>65</v>
      </c>
      <c r="V31" s="6" t="s">
        <v>65</v>
      </c>
      <c r="W31" s="6" t="s">
        <v>65</v>
      </c>
      <c r="X31" s="6" t="s">
        <v>65</v>
      </c>
      <c r="Y31" s="6" t="s">
        <v>65</v>
      </c>
      <c r="Z31" s="6" t="s">
        <v>65</v>
      </c>
      <c r="AA31" s="6" t="str">
        <f t="shared" si="2"/>
        <v>No</v>
      </c>
      <c r="AB31" s="6" t="s">
        <v>65</v>
      </c>
      <c r="AC31" s="6" t="s">
        <v>65</v>
      </c>
      <c r="AD31" s="6" t="s">
        <v>65</v>
      </c>
      <c r="AE31" s="6"/>
      <c r="AF31" s="6" t="s">
        <v>65</v>
      </c>
      <c r="AG31" s="6" t="s">
        <v>65</v>
      </c>
      <c r="AH31" s="6" t="str">
        <f t="shared" si="7"/>
        <v>No</v>
      </c>
      <c r="AI31" s="6"/>
      <c r="AJ31" s="6"/>
      <c r="AK31" s="6" t="s">
        <v>65</v>
      </c>
      <c r="AL31" s="6" t="s">
        <v>65</v>
      </c>
      <c r="AM31" s="6" t="str">
        <f>AF31</f>
        <v>No</v>
      </c>
      <c r="AN31" s="6"/>
      <c r="AO31" s="6"/>
      <c r="AP31" s="6" t="s">
        <v>65</v>
      </c>
      <c r="AQ31" s="6" t="s">
        <v>65</v>
      </c>
      <c r="AR31" s="6" t="s">
        <v>65</v>
      </c>
      <c r="AS31" s="6"/>
      <c r="AT31" s="6" t="s">
        <v>65</v>
      </c>
      <c r="AU31" s="18"/>
      <c r="AV31" s="15"/>
      <c r="AW31" s="6" t="s">
        <v>65</v>
      </c>
      <c r="AX31" s="6" t="s">
        <v>65</v>
      </c>
      <c r="AY31" s="6"/>
      <c r="AZ31" s="6" t="s">
        <v>65</v>
      </c>
      <c r="BA31" s="6" t="s">
        <v>65</v>
      </c>
      <c r="BB31" s="6" t="s">
        <v>65</v>
      </c>
      <c r="BC31" s="6" t="s">
        <v>65</v>
      </c>
      <c r="BD31" s="6"/>
      <c r="BE31" s="6" t="s">
        <v>65</v>
      </c>
    </row>
    <row r="32" spans="1:57" ht="15" customHeight="1" x14ac:dyDescent="0.3">
      <c r="A32" s="415"/>
      <c r="B32" s="85" t="str">
        <f>IF(api_ver=2,"province","Province")</f>
        <v>Province</v>
      </c>
      <c r="D32" s="6" t="s">
        <v>65</v>
      </c>
      <c r="E32" s="6" t="s">
        <v>64</v>
      </c>
      <c r="F32" s="6" t="s">
        <v>65</v>
      </c>
      <c r="G32" s="6" t="s">
        <v>65</v>
      </c>
      <c r="H32" s="18" t="s">
        <v>65</v>
      </c>
      <c r="I32" s="15" t="s">
        <v>65</v>
      </c>
      <c r="J32" s="6" t="str">
        <f t="shared" si="8"/>
        <v>No</v>
      </c>
      <c r="K32" s="89" t="s">
        <v>65</v>
      </c>
      <c r="L32" s="97" t="s">
        <v>65</v>
      </c>
      <c r="M32" s="6" t="s">
        <v>65</v>
      </c>
      <c r="N32" s="6" t="s">
        <v>65</v>
      </c>
      <c r="O32" s="18" t="s">
        <v>65</v>
      </c>
      <c r="P32" s="15" t="s">
        <v>65</v>
      </c>
      <c r="Q32" s="18" t="s">
        <v>65</v>
      </c>
      <c r="R32" s="15" t="s">
        <v>65</v>
      </c>
      <c r="S32" s="6" t="s">
        <v>65</v>
      </c>
      <c r="T32" s="6" t="s">
        <v>57</v>
      </c>
      <c r="U32" s="6" t="s">
        <v>65</v>
      </c>
      <c r="V32" s="6" t="s">
        <v>64</v>
      </c>
      <c r="W32" s="6" t="s">
        <v>65</v>
      </c>
      <c r="X32" s="6" t="s">
        <v>65</v>
      </c>
      <c r="Y32" s="6" t="s">
        <v>65</v>
      </c>
      <c r="Z32" s="6" t="s">
        <v>65</v>
      </c>
      <c r="AA32" s="6" t="str">
        <f t="shared" si="2"/>
        <v>Yes</v>
      </c>
      <c r="AB32" s="6" t="s">
        <v>65</v>
      </c>
      <c r="AC32" s="6" t="s">
        <v>65</v>
      </c>
      <c r="AD32" s="6" t="s">
        <v>65</v>
      </c>
      <c r="AE32" s="6"/>
      <c r="AF32" s="6" t="s">
        <v>64</v>
      </c>
      <c r="AG32" s="6" t="s">
        <v>64</v>
      </c>
      <c r="AH32" s="6" t="str">
        <f t="shared" si="7"/>
        <v>Yes</v>
      </c>
      <c r="AI32" s="6" t="s">
        <v>64</v>
      </c>
      <c r="AJ32" s="6" t="s">
        <v>65</v>
      </c>
      <c r="AK32" s="6" t="s">
        <v>65</v>
      </c>
      <c r="AL32" s="6" t="s">
        <v>65</v>
      </c>
      <c r="AM32" s="6" t="str">
        <f t="shared" si="9"/>
        <v>Yes</v>
      </c>
      <c r="AN32" s="6" t="s">
        <v>65</v>
      </c>
      <c r="AO32" s="6" t="s">
        <v>64</v>
      </c>
      <c r="AP32" s="6" t="s">
        <v>65</v>
      </c>
      <c r="AQ32" s="6" t="s">
        <v>65</v>
      </c>
      <c r="AR32" s="6" t="s">
        <v>65</v>
      </c>
      <c r="AS32" s="6" t="s">
        <v>64</v>
      </c>
      <c r="AT32" s="6" t="s">
        <v>65</v>
      </c>
      <c r="AU32" s="18" t="s">
        <v>64</v>
      </c>
      <c r="AV32" s="15"/>
      <c r="AW32" s="6" t="s">
        <v>65</v>
      </c>
      <c r="AX32" s="6" t="s">
        <v>65</v>
      </c>
      <c r="AY32" s="6" t="s">
        <v>64</v>
      </c>
      <c r="AZ32" s="8" t="s">
        <v>65</v>
      </c>
      <c r="BA32" s="6" t="s">
        <v>65</v>
      </c>
      <c r="BB32" s="6" t="s">
        <v>65</v>
      </c>
      <c r="BC32" s="6" t="s">
        <v>65</v>
      </c>
      <c r="BD32" s="6" t="s">
        <v>64</v>
      </c>
      <c r="BE32" s="6" t="s">
        <v>64</v>
      </c>
    </row>
    <row r="33" spans="1:57" ht="15" customHeight="1" x14ac:dyDescent="0.3">
      <c r="A33" s="415"/>
      <c r="B33" s="85" t="str">
        <f>IF(api_ver=2,"region","-")</f>
        <v>-</v>
      </c>
      <c r="C33" s="46" t="s">
        <v>613</v>
      </c>
      <c r="D33" s="6" t="s">
        <v>65</v>
      </c>
      <c r="E33" s="6" t="s">
        <v>65</v>
      </c>
      <c r="F33" s="6" t="s">
        <v>65</v>
      </c>
      <c r="G33" s="6" t="str">
        <f>IF(api_ver=2,"No","No")</f>
        <v>No</v>
      </c>
      <c r="H33" s="18" t="s">
        <v>65</v>
      </c>
      <c r="I33" s="15" t="s">
        <v>65</v>
      </c>
      <c r="J33" s="6" t="str">
        <f t="shared" si="8"/>
        <v>No</v>
      </c>
      <c r="K33" s="89" t="s">
        <v>65</v>
      </c>
      <c r="L33" s="97" t="s">
        <v>65</v>
      </c>
      <c r="M33" s="6" t="s">
        <v>65</v>
      </c>
      <c r="N33" s="6" t="s">
        <v>65</v>
      </c>
      <c r="O33" s="18" t="s">
        <v>65</v>
      </c>
      <c r="P33" s="15" t="s">
        <v>65</v>
      </c>
      <c r="Q33" s="18" t="s">
        <v>65</v>
      </c>
      <c r="R33" s="15" t="s">
        <v>65</v>
      </c>
      <c r="S33" s="6" t="s">
        <v>65</v>
      </c>
      <c r="T33" s="6" t="s">
        <v>65</v>
      </c>
      <c r="U33" s="6" t="s">
        <v>65</v>
      </c>
      <c r="V33" s="6" t="s">
        <v>65</v>
      </c>
      <c r="W33" s="6" t="s">
        <v>65</v>
      </c>
      <c r="X33" s="6" t="s">
        <v>65</v>
      </c>
      <c r="Y33" s="6" t="s">
        <v>65</v>
      </c>
      <c r="Z33" s="6" t="s">
        <v>65</v>
      </c>
      <c r="AA33" s="6" t="str">
        <f t="shared" si="2"/>
        <v>No</v>
      </c>
      <c r="AB33" s="6" t="s">
        <v>65</v>
      </c>
      <c r="AC33" s="6" t="s">
        <v>65</v>
      </c>
      <c r="AD33" s="6" t="s">
        <v>65</v>
      </c>
      <c r="AE33" s="6"/>
      <c r="AF33" s="6" t="s">
        <v>65</v>
      </c>
      <c r="AG33" s="6" t="s">
        <v>65</v>
      </c>
      <c r="AH33" s="6" t="str">
        <f t="shared" si="7"/>
        <v>No</v>
      </c>
      <c r="AI33" s="6"/>
      <c r="AJ33" s="6"/>
      <c r="AK33" s="6" t="s">
        <v>65</v>
      </c>
      <c r="AL33" s="6" t="s">
        <v>65</v>
      </c>
      <c r="AM33" s="6" t="str">
        <f t="shared" si="9"/>
        <v>No</v>
      </c>
      <c r="AN33" s="6"/>
      <c r="AO33" s="6"/>
      <c r="AP33" s="6" t="s">
        <v>65</v>
      </c>
      <c r="AQ33" s="6" t="s">
        <v>65</v>
      </c>
      <c r="AR33" s="6" t="s">
        <v>65</v>
      </c>
      <c r="AS33" s="6"/>
      <c r="AT33" s="6" t="s">
        <v>65</v>
      </c>
      <c r="AU33" s="18"/>
      <c r="AV33" s="15"/>
      <c r="AW33" s="6" t="s">
        <v>65</v>
      </c>
      <c r="AX33" s="6" t="s">
        <v>65</v>
      </c>
      <c r="AY33" s="6"/>
      <c r="AZ33" s="6" t="s">
        <v>65</v>
      </c>
      <c r="BA33" s="6" t="s">
        <v>65</v>
      </c>
      <c r="BB33" s="6" t="s">
        <v>65</v>
      </c>
      <c r="BC33" s="6" t="s">
        <v>65</v>
      </c>
      <c r="BD33" s="6"/>
      <c r="BE33" s="6" t="s">
        <v>65</v>
      </c>
    </row>
    <row r="34" spans="1:57" x14ac:dyDescent="0.3">
      <c r="A34" s="415"/>
      <c r="B34" s="85" t="str">
        <f>IF(api_ver=2,"telephone","Telephone")</f>
        <v>Telephone</v>
      </c>
      <c r="D34" s="6" t="s">
        <v>65</v>
      </c>
      <c r="E34" s="6" t="s">
        <v>64</v>
      </c>
      <c r="F34" s="6" t="s">
        <v>65</v>
      </c>
      <c r="G34" s="6" t="s">
        <v>64</v>
      </c>
      <c r="H34" s="18" t="s">
        <v>65</v>
      </c>
      <c r="I34" s="15" t="s">
        <v>65</v>
      </c>
      <c r="J34" s="6" t="str">
        <f t="shared" si="8"/>
        <v>No</v>
      </c>
      <c r="K34" s="89" t="s">
        <v>65</v>
      </c>
      <c r="L34" s="97" t="s">
        <v>65</v>
      </c>
      <c r="M34" s="6" t="s">
        <v>65</v>
      </c>
      <c r="N34" s="6" t="s">
        <v>65</v>
      </c>
      <c r="O34" s="18" t="s">
        <v>65</v>
      </c>
      <c r="P34" s="15" t="s">
        <v>65</v>
      </c>
      <c r="Q34" s="18" t="s">
        <v>64</v>
      </c>
      <c r="R34" s="15" t="s">
        <v>65</v>
      </c>
      <c r="S34" s="6" t="s">
        <v>64</v>
      </c>
      <c r="T34" s="6" t="s">
        <v>57</v>
      </c>
      <c r="U34" s="6" t="s">
        <v>65</v>
      </c>
      <c r="V34" s="6" t="s">
        <v>65</v>
      </c>
      <c r="W34" s="6" t="s">
        <v>65</v>
      </c>
      <c r="X34" s="6" t="s">
        <v>65</v>
      </c>
      <c r="Y34" s="6" t="s">
        <v>65</v>
      </c>
      <c r="Z34" s="6" t="s">
        <v>65</v>
      </c>
      <c r="AA34" s="6" t="str">
        <f t="shared" si="2"/>
        <v>Yes</v>
      </c>
      <c r="AB34" s="6" t="s">
        <v>65</v>
      </c>
      <c r="AC34" s="6" t="s">
        <v>65</v>
      </c>
      <c r="AD34" s="6" t="s">
        <v>65</v>
      </c>
      <c r="AE34" s="6" t="s">
        <v>64</v>
      </c>
      <c r="AF34" s="6" t="s">
        <v>64</v>
      </c>
      <c r="AG34" s="6" t="s">
        <v>64</v>
      </c>
      <c r="AH34" s="6" t="str">
        <f t="shared" si="7"/>
        <v>Yes</v>
      </c>
      <c r="AI34" s="6" t="s">
        <v>64</v>
      </c>
      <c r="AJ34" s="6" t="s">
        <v>64</v>
      </c>
      <c r="AK34" s="6" t="s">
        <v>65</v>
      </c>
      <c r="AL34" s="6" t="s">
        <v>65</v>
      </c>
      <c r="AM34" s="6" t="str">
        <f t="shared" si="9"/>
        <v>Yes</v>
      </c>
      <c r="AN34" s="6" t="s">
        <v>65</v>
      </c>
      <c r="AO34" s="6" t="s">
        <v>65</v>
      </c>
      <c r="AP34" s="6" t="s">
        <v>65</v>
      </c>
      <c r="AQ34" s="6" t="s">
        <v>65</v>
      </c>
      <c r="AR34" s="6" t="s">
        <v>65</v>
      </c>
      <c r="AS34" s="6" t="s">
        <v>64</v>
      </c>
      <c r="AT34" s="6" t="s">
        <v>65</v>
      </c>
      <c r="AU34" s="18" t="s">
        <v>65</v>
      </c>
      <c r="AV34" s="15" t="s">
        <v>65</v>
      </c>
      <c r="AW34" s="6" t="s">
        <v>65</v>
      </c>
      <c r="AX34" s="6" t="s">
        <v>65</v>
      </c>
      <c r="AY34" s="6" t="s">
        <v>64</v>
      </c>
      <c r="AZ34" s="8" t="s">
        <v>65</v>
      </c>
      <c r="BA34" s="6" t="s">
        <v>65</v>
      </c>
      <c r="BB34" s="6" t="s">
        <v>65</v>
      </c>
      <c r="BC34" s="6" t="s">
        <v>65</v>
      </c>
      <c r="BD34" s="6" t="s">
        <v>64</v>
      </c>
      <c r="BE34" s="6" t="s">
        <v>64</v>
      </c>
    </row>
    <row r="35" spans="1:57" hidden="1" x14ac:dyDescent="0.3">
      <c r="A35" s="415"/>
      <c r="B35" s="107" t="str">
        <f>B20</f>
        <v>-</v>
      </c>
      <c r="D35" s="6"/>
      <c r="E35" s="6"/>
      <c r="F35" s="6"/>
      <c r="G35" s="6"/>
      <c r="H35" s="18"/>
      <c r="I35" s="15"/>
      <c r="J35" s="6"/>
      <c r="K35" s="89" t="str">
        <f>IF(api_ver=2,"Yes","No")</f>
        <v>No</v>
      </c>
      <c r="L35" s="97" t="s">
        <v>65</v>
      </c>
      <c r="M35" s="6"/>
      <c r="N35" s="6"/>
      <c r="O35" s="18"/>
      <c r="P35" s="15"/>
      <c r="Q35" s="18" t="str">
        <f>IF(api_ver=2,"Yes","No")</f>
        <v>No</v>
      </c>
      <c r="R35" s="15" t="s">
        <v>65</v>
      </c>
      <c r="S35" s="6"/>
      <c r="T35" s="6" t="s">
        <v>57</v>
      </c>
      <c r="U35" s="6"/>
      <c r="V35" s="6"/>
      <c r="W35" s="6"/>
      <c r="X35" s="6"/>
      <c r="Y35" s="6"/>
      <c r="Z35" s="6"/>
      <c r="AA35" s="6">
        <f t="shared" si="2"/>
        <v>0</v>
      </c>
      <c r="AB35" s="6"/>
      <c r="AC35" s="6"/>
      <c r="AD35" s="6"/>
      <c r="AE35" s="6"/>
      <c r="AF35" s="6"/>
      <c r="AG35" s="6"/>
      <c r="AH35" s="6">
        <f t="shared" si="7"/>
        <v>0</v>
      </c>
      <c r="AI35" s="6"/>
      <c r="AJ35" s="6"/>
      <c r="AK35" s="6"/>
      <c r="AL35" s="6"/>
      <c r="AM35" s="6"/>
      <c r="AN35" s="6"/>
      <c r="AO35" s="6" t="s">
        <v>64</v>
      </c>
      <c r="AP35" s="6"/>
      <c r="AQ35" s="6"/>
      <c r="AR35" s="6"/>
      <c r="AS35" s="6"/>
      <c r="AT35" s="6"/>
      <c r="AU35" s="18"/>
      <c r="AV35" s="15"/>
      <c r="AW35" s="6"/>
      <c r="AX35" s="6"/>
      <c r="AY35" s="6"/>
      <c r="AZ35" s="8"/>
      <c r="BA35" s="6"/>
      <c r="BB35" s="6"/>
      <c r="BC35" s="6"/>
      <c r="BD35" s="6" t="str">
        <f>IF(api_ver=2,"No","No")</f>
        <v>No</v>
      </c>
      <c r="BE35" s="6"/>
    </row>
    <row r="36" spans="1:57" ht="15" thickBot="1" x14ac:dyDescent="0.35">
      <c r="A36" s="415"/>
      <c r="B36" s="86" t="str">
        <f>IF(api_ver=2,"country","Country")</f>
        <v>Country</v>
      </c>
      <c r="D36" s="6" t="s">
        <v>64</v>
      </c>
      <c r="E36" s="6" t="s">
        <v>64</v>
      </c>
      <c r="F36" s="6" t="s">
        <v>65</v>
      </c>
      <c r="G36" s="6" t="s">
        <v>64</v>
      </c>
      <c r="H36" s="18" t="s">
        <v>65</v>
      </c>
      <c r="I36" s="15" t="s">
        <v>65</v>
      </c>
      <c r="J36" s="6" t="str">
        <f t="shared" si="8"/>
        <v>No</v>
      </c>
      <c r="K36" s="89" t="s">
        <v>65</v>
      </c>
      <c r="L36" s="97" t="s">
        <v>65</v>
      </c>
      <c r="M36" s="6" t="s">
        <v>65</v>
      </c>
      <c r="N36" s="6" t="s">
        <v>65</v>
      </c>
      <c r="O36" s="18" t="s">
        <v>65</v>
      </c>
      <c r="P36" s="15" t="s">
        <v>64</v>
      </c>
      <c r="Q36" s="18" t="s">
        <v>65</v>
      </c>
      <c r="R36" s="15" t="s">
        <v>65</v>
      </c>
      <c r="S36" s="6" t="s">
        <v>64</v>
      </c>
      <c r="T36" s="6" t="s">
        <v>57</v>
      </c>
      <c r="U36" s="6" t="s">
        <v>65</v>
      </c>
      <c r="V36" s="6" t="s">
        <v>64</v>
      </c>
      <c r="W36" s="6" t="s">
        <v>64</v>
      </c>
      <c r="X36" s="6" t="s">
        <v>65</v>
      </c>
      <c r="Y36" s="6" t="s">
        <v>65</v>
      </c>
      <c r="Z36" s="6" t="s">
        <v>65</v>
      </c>
      <c r="AA36" s="6" t="str">
        <f t="shared" si="2"/>
        <v>Yes</v>
      </c>
      <c r="AB36" s="6" t="s">
        <v>65</v>
      </c>
      <c r="AC36" s="6" t="s">
        <v>65</v>
      </c>
      <c r="AD36" s="6" t="s">
        <v>65</v>
      </c>
      <c r="AE36" s="6" t="s">
        <v>64</v>
      </c>
      <c r="AF36" s="6" t="s">
        <v>64</v>
      </c>
      <c r="AG36" s="6" t="s">
        <v>64</v>
      </c>
      <c r="AH36" s="6" t="str">
        <f t="shared" si="7"/>
        <v>Yes</v>
      </c>
      <c r="AI36" s="6" t="s">
        <v>64</v>
      </c>
      <c r="AJ36" s="6" t="s">
        <v>64</v>
      </c>
      <c r="AK36" s="6" t="s">
        <v>65</v>
      </c>
      <c r="AL36" s="6" t="s">
        <v>65</v>
      </c>
      <c r="AM36" s="6" t="str">
        <f t="shared" si="9"/>
        <v>Yes</v>
      </c>
      <c r="AN36" s="6" t="s">
        <v>65</v>
      </c>
      <c r="AO36" s="6" t="s">
        <v>64</v>
      </c>
      <c r="AP36" s="6" t="s">
        <v>65</v>
      </c>
      <c r="AQ36" s="6" t="s">
        <v>65</v>
      </c>
      <c r="AR36" s="6" t="s">
        <v>65</v>
      </c>
      <c r="AS36" s="6" t="s">
        <v>64</v>
      </c>
      <c r="AT36" s="6" t="s">
        <v>65</v>
      </c>
      <c r="AU36" s="18" t="s">
        <v>65</v>
      </c>
      <c r="AV36" s="15" t="s">
        <v>64</v>
      </c>
      <c r="AW36" s="6" t="s">
        <v>65</v>
      </c>
      <c r="AX36" s="6" t="s">
        <v>65</v>
      </c>
      <c r="AY36" s="6" t="s">
        <v>64</v>
      </c>
      <c r="AZ36" s="8" t="s">
        <v>64</v>
      </c>
      <c r="BA36" s="6" t="s">
        <v>65</v>
      </c>
      <c r="BB36" s="6" t="s">
        <v>65</v>
      </c>
      <c r="BC36" s="6" t="s">
        <v>65</v>
      </c>
      <c r="BD36" s="6" t="s">
        <v>64</v>
      </c>
      <c r="BE36" s="6" t="s">
        <v>65</v>
      </c>
    </row>
    <row r="37" spans="1:57" ht="15" thickTop="1" x14ac:dyDescent="0.3">
      <c r="A37" s="415"/>
      <c r="B37" s="1" t="s">
        <v>667</v>
      </c>
      <c r="C37" s="1"/>
      <c r="D37" s="1"/>
      <c r="E37" s="1"/>
      <c r="G37" s="1"/>
      <c r="H37" s="17"/>
      <c r="I37" s="17"/>
      <c r="K37" s="117"/>
      <c r="L37" s="117"/>
      <c r="M37" s="1"/>
      <c r="O37" s="17"/>
      <c r="P37" s="17"/>
      <c r="Q37" s="17"/>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row>
    <row r="38" spans="1:57" ht="15" thickBot="1" x14ac:dyDescent="0.35">
      <c r="A38" s="415"/>
      <c r="B38" s="58" t="s">
        <v>966</v>
      </c>
      <c r="D38" s="4"/>
      <c r="E38" s="4"/>
      <c r="F38" s="4"/>
      <c r="G38" s="4"/>
      <c r="H38" s="16"/>
      <c r="I38" s="16"/>
      <c r="J38" s="4"/>
      <c r="K38" s="99"/>
      <c r="L38" s="99"/>
      <c r="M38" s="4"/>
      <c r="N38" s="4"/>
      <c r="Q38" s="16"/>
      <c r="R38" s="16"/>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16"/>
      <c r="AV38" s="16"/>
      <c r="AW38" s="4"/>
      <c r="AX38" s="4"/>
      <c r="AY38" s="4"/>
      <c r="AZ38" s="4"/>
      <c r="BA38" s="4"/>
      <c r="BB38" s="4"/>
      <c r="BC38" s="4"/>
      <c r="BD38" s="4"/>
      <c r="BE38" s="4"/>
    </row>
    <row r="39" spans="1:57" ht="15.6" thickTop="1" thickBot="1" x14ac:dyDescent="0.35">
      <c r="A39" s="415"/>
      <c r="B39" s="92" t="s">
        <v>964</v>
      </c>
      <c r="D39" s="6" t="s">
        <v>65</v>
      </c>
      <c r="E39" s="6" t="s">
        <v>65</v>
      </c>
      <c r="F39" s="6" t="s">
        <v>64</v>
      </c>
      <c r="G39" s="6" t="s">
        <v>64</v>
      </c>
      <c r="H39" s="18" t="s">
        <v>64</v>
      </c>
      <c r="I39" s="15" t="s">
        <v>65</v>
      </c>
      <c r="J39" s="6" t="s">
        <v>65</v>
      </c>
      <c r="K39" s="89" t="s">
        <v>65</v>
      </c>
      <c r="L39" s="97" t="s">
        <v>65</v>
      </c>
      <c r="M39" s="6" t="s">
        <v>65</v>
      </c>
      <c r="N39" s="6" t="s">
        <v>65</v>
      </c>
      <c r="O39" s="18" t="s">
        <v>65</v>
      </c>
      <c r="P39" s="15" t="s">
        <v>65</v>
      </c>
      <c r="Q39" s="18" t="s">
        <v>65</v>
      </c>
      <c r="R39" s="15" t="s">
        <v>65</v>
      </c>
      <c r="S39" s="6" t="s">
        <v>64</v>
      </c>
      <c r="T39" s="6" t="s">
        <v>64</v>
      </c>
      <c r="U39" s="6" t="s">
        <v>65</v>
      </c>
      <c r="V39" s="6" t="s">
        <v>65</v>
      </c>
      <c r="W39" s="6" t="s">
        <v>64</v>
      </c>
      <c r="X39" s="6" t="s">
        <v>65</v>
      </c>
      <c r="Y39" s="6" t="s">
        <v>65</v>
      </c>
      <c r="Z39" s="6" t="s">
        <v>64</v>
      </c>
      <c r="AA39" s="6" t="str">
        <f t="shared" si="2"/>
        <v>No</v>
      </c>
      <c r="AB39" s="6" t="s">
        <v>65</v>
      </c>
      <c r="AC39" s="6" t="s">
        <v>65</v>
      </c>
      <c r="AD39" s="6" t="s">
        <v>65</v>
      </c>
      <c r="AE39" s="6"/>
      <c r="AF39" s="6" t="s">
        <v>65</v>
      </c>
      <c r="AG39" s="6" t="s">
        <v>64</v>
      </c>
      <c r="AH39" s="6" t="str">
        <f>AG39</f>
        <v>Yes</v>
      </c>
      <c r="AI39" s="6" t="s">
        <v>64</v>
      </c>
      <c r="AJ39" s="6" t="s">
        <v>65</v>
      </c>
      <c r="AK39" s="6" t="s">
        <v>65</v>
      </c>
      <c r="AL39" s="6" t="s">
        <v>64</v>
      </c>
      <c r="AM39" s="6" t="str">
        <f>AF39</f>
        <v>No</v>
      </c>
      <c r="AN39" s="6" t="s">
        <v>65</v>
      </c>
      <c r="AO39" s="6" t="s">
        <v>65</v>
      </c>
      <c r="AP39" s="6" t="s">
        <v>65</v>
      </c>
      <c r="AQ39" s="6" t="s">
        <v>65</v>
      </c>
      <c r="AR39" s="6" t="s">
        <v>65</v>
      </c>
      <c r="AS39" s="6" t="s">
        <v>65</v>
      </c>
      <c r="AT39" s="6" t="s">
        <v>65</v>
      </c>
      <c r="AU39" s="18" t="s">
        <v>64</v>
      </c>
      <c r="AV39" s="15" t="s">
        <v>65</v>
      </c>
      <c r="AW39" s="6" t="s">
        <v>65</v>
      </c>
      <c r="AX39" s="6" t="s">
        <v>65</v>
      </c>
      <c r="AY39" s="6" t="s">
        <v>65</v>
      </c>
      <c r="AZ39" s="8" t="s">
        <v>65</v>
      </c>
      <c r="BA39" s="6" t="s">
        <v>65</v>
      </c>
      <c r="BB39" s="6" t="s">
        <v>65</v>
      </c>
      <c r="BC39" s="6" t="s">
        <v>65</v>
      </c>
      <c r="BD39" s="6" t="s">
        <v>65</v>
      </c>
      <c r="BE39" s="6" t="s">
        <v>65</v>
      </c>
    </row>
    <row r="40" spans="1:57" ht="15" thickTop="1" x14ac:dyDescent="0.3">
      <c r="A40" s="415"/>
      <c r="B40" s="108" t="str">
        <f>IF(api_ver=2,"type","-")</f>
        <v>-</v>
      </c>
      <c r="D40" s="6" t="s">
        <v>65</v>
      </c>
      <c r="E40" s="6" t="s">
        <v>65</v>
      </c>
      <c r="F40" s="6" t="str">
        <f>IF(api_ver=2,"No","No")</f>
        <v>No</v>
      </c>
      <c r="G40" s="6" t="s">
        <v>65</v>
      </c>
      <c r="H40" s="18" t="s">
        <v>65</v>
      </c>
      <c r="I40" s="15" t="s">
        <v>65</v>
      </c>
      <c r="J40" s="6" t="s">
        <v>65</v>
      </c>
      <c r="K40" s="89" t="s">
        <v>65</v>
      </c>
      <c r="L40" s="97" t="s">
        <v>65</v>
      </c>
      <c r="M40" s="6" t="s">
        <v>65</v>
      </c>
      <c r="N40" s="6" t="s">
        <v>65</v>
      </c>
      <c r="O40" s="18" t="s">
        <v>65</v>
      </c>
      <c r="P40" s="15" t="s">
        <v>65</v>
      </c>
      <c r="Q40" s="18" t="s">
        <v>65</v>
      </c>
      <c r="R40" s="15" t="s">
        <v>65</v>
      </c>
      <c r="S40" s="6" t="str">
        <f>IF(api_ver=2,"Yes","No")</f>
        <v>No</v>
      </c>
      <c r="T40" s="6" t="str">
        <f>IF(api_ver=2,"Yes","No")</f>
        <v>No</v>
      </c>
      <c r="U40" s="6" t="s">
        <v>65</v>
      </c>
      <c r="V40" s="6" t="s">
        <v>65</v>
      </c>
      <c r="W40" s="6" t="str">
        <f>IF(api_ver=2,"","No")</f>
        <v>No</v>
      </c>
      <c r="X40" s="6" t="s">
        <v>65</v>
      </c>
      <c r="Y40" s="6" t="s">
        <v>65</v>
      </c>
      <c r="Z40" s="6" t="str">
        <f>IF(api_ver=2,"","No")</f>
        <v>No</v>
      </c>
      <c r="AA40" s="6" t="str">
        <f t="shared" si="2"/>
        <v>No</v>
      </c>
      <c r="AB40" s="6" t="s">
        <v>65</v>
      </c>
      <c r="AC40" s="6" t="s">
        <v>65</v>
      </c>
      <c r="AD40" s="6" t="s">
        <v>65</v>
      </c>
      <c r="AE40" s="6" t="str">
        <f>IF(api_ver=2,"","No")</f>
        <v>No</v>
      </c>
      <c r="AF40" s="6" t="s">
        <v>65</v>
      </c>
      <c r="AG40" s="6" t="s">
        <v>65</v>
      </c>
      <c r="AH40" s="6" t="str">
        <f t="shared" ref="AH40:AH50" si="10">AG40</f>
        <v>No</v>
      </c>
      <c r="AI40" s="6" t="s">
        <v>64</v>
      </c>
      <c r="AJ40" s="6" t="s">
        <v>65</v>
      </c>
      <c r="AK40" s="6" t="s">
        <v>65</v>
      </c>
      <c r="AL40" s="6" t="s">
        <v>64</v>
      </c>
      <c r="AM40" s="6" t="str">
        <f>AF40</f>
        <v>No</v>
      </c>
      <c r="AN40" s="6" t="s">
        <v>65</v>
      </c>
      <c r="AO40" s="6" t="s">
        <v>65</v>
      </c>
      <c r="AP40" s="6" t="s">
        <v>65</v>
      </c>
      <c r="AQ40" s="6" t="s">
        <v>65</v>
      </c>
      <c r="AR40" s="6" t="s">
        <v>65</v>
      </c>
      <c r="AS40" s="6" t="s">
        <v>65</v>
      </c>
      <c r="AT40" s="6" t="s">
        <v>65</v>
      </c>
      <c r="AU40" s="8" t="str">
        <f>IF(api_ver=2,"","No")</f>
        <v>No</v>
      </c>
      <c r="AV40" s="15" t="s">
        <v>65</v>
      </c>
      <c r="AW40" s="6" t="s">
        <v>65</v>
      </c>
      <c r="AX40" s="6" t="s">
        <v>65</v>
      </c>
      <c r="AY40" s="6" t="s">
        <v>65</v>
      </c>
      <c r="AZ40" s="6" t="s">
        <v>65</v>
      </c>
      <c r="BA40" s="6" t="s">
        <v>65</v>
      </c>
      <c r="BB40" s="6" t="s">
        <v>65</v>
      </c>
      <c r="BC40" s="6" t="s">
        <v>65</v>
      </c>
      <c r="BD40" s="6" t="s">
        <v>65</v>
      </c>
      <c r="BE40" s="6" t="s">
        <v>65</v>
      </c>
    </row>
    <row r="41" spans="1:57" x14ac:dyDescent="0.3">
      <c r="A41" s="415"/>
      <c r="B41" s="85" t="str">
        <f>IF(api_ver=2,"simpleValue","SimpleValue")</f>
        <v>SimpleValue</v>
      </c>
      <c r="D41" s="6" t="s">
        <v>65</v>
      </c>
      <c r="E41" s="6" t="s">
        <v>65</v>
      </c>
      <c r="F41" s="6" t="s">
        <v>64</v>
      </c>
      <c r="G41" s="6" t="s">
        <v>64</v>
      </c>
      <c r="H41" s="18" t="s">
        <v>64</v>
      </c>
      <c r="I41" s="15" t="s">
        <v>65</v>
      </c>
      <c r="J41" s="6" t="s">
        <v>65</v>
      </c>
      <c r="K41" s="89" t="s">
        <v>65</v>
      </c>
      <c r="L41" s="97" t="s">
        <v>65</v>
      </c>
      <c r="M41" s="6" t="s">
        <v>65</v>
      </c>
      <c r="N41" s="6" t="s">
        <v>65</v>
      </c>
      <c r="O41" s="18" t="s">
        <v>65</v>
      </c>
      <c r="P41" s="15" t="s">
        <v>65</v>
      </c>
      <c r="Q41" s="18" t="s">
        <v>65</v>
      </c>
      <c r="R41" s="15" t="s">
        <v>65</v>
      </c>
      <c r="S41" s="6" t="s">
        <v>64</v>
      </c>
      <c r="T41" s="6" t="s">
        <v>64</v>
      </c>
      <c r="U41" s="6" t="s">
        <v>65</v>
      </c>
      <c r="V41" s="6" t="s">
        <v>65</v>
      </c>
      <c r="W41" s="6" t="s">
        <v>65</v>
      </c>
      <c r="X41" s="6" t="s">
        <v>65</v>
      </c>
      <c r="Y41" s="6" t="s">
        <v>65</v>
      </c>
      <c r="Z41" s="6" t="s">
        <v>64</v>
      </c>
      <c r="AA41" s="6" t="str">
        <f t="shared" si="2"/>
        <v>No</v>
      </c>
      <c r="AB41" s="6" t="s">
        <v>65</v>
      </c>
      <c r="AC41" s="6" t="s">
        <v>65</v>
      </c>
      <c r="AD41" s="6" t="s">
        <v>65</v>
      </c>
      <c r="AE41" s="6" t="s">
        <v>64</v>
      </c>
      <c r="AF41" s="6" t="s">
        <v>65</v>
      </c>
      <c r="AG41" s="6" t="s">
        <v>64</v>
      </c>
      <c r="AH41" s="6" t="str">
        <f t="shared" si="10"/>
        <v>Yes</v>
      </c>
      <c r="AI41" s="6" t="s">
        <v>64</v>
      </c>
      <c r="AJ41" s="6" t="s">
        <v>65</v>
      </c>
      <c r="AK41" s="6" t="s">
        <v>65</v>
      </c>
      <c r="AL41" s="6" t="s">
        <v>64</v>
      </c>
      <c r="AM41" s="6" t="str">
        <f t="shared" ref="AM41:AM50" si="11">AF41</f>
        <v>No</v>
      </c>
      <c r="AN41" s="6" t="s">
        <v>65</v>
      </c>
      <c r="AO41" s="6" t="s">
        <v>65</v>
      </c>
      <c r="AP41" s="6" t="s">
        <v>65</v>
      </c>
      <c r="AQ41" s="6" t="s">
        <v>65</v>
      </c>
      <c r="AR41" s="6" t="s">
        <v>65</v>
      </c>
      <c r="AS41" s="6" t="s">
        <v>65</v>
      </c>
      <c r="AT41" s="6" t="s">
        <v>65</v>
      </c>
      <c r="AU41" s="18" t="s">
        <v>64</v>
      </c>
      <c r="AV41" s="15" t="s">
        <v>65</v>
      </c>
      <c r="AW41" s="6" t="s">
        <v>65</v>
      </c>
      <c r="AX41" s="6" t="s">
        <v>65</v>
      </c>
      <c r="AY41" s="6" t="s">
        <v>65</v>
      </c>
      <c r="AZ41" s="8" t="s">
        <v>65</v>
      </c>
      <c r="BA41" s="6" t="s">
        <v>65</v>
      </c>
      <c r="BB41" s="6" t="s">
        <v>65</v>
      </c>
      <c r="BC41" s="6" t="s">
        <v>65</v>
      </c>
      <c r="BD41" s="6" t="s">
        <v>65</v>
      </c>
      <c r="BE41" s="6" t="s">
        <v>65</v>
      </c>
    </row>
    <row r="42" spans="1:57" x14ac:dyDescent="0.3">
      <c r="A42" s="415"/>
      <c r="B42" s="85" t="str">
        <f>IF(api_ver=2,"houseNumber","HouseNumber")</f>
        <v>HouseNumber</v>
      </c>
      <c r="D42" s="6" t="s">
        <v>65</v>
      </c>
      <c r="E42" s="6" t="s">
        <v>65</v>
      </c>
      <c r="F42" s="6" t="s">
        <v>65</v>
      </c>
      <c r="G42" s="6" t="s">
        <v>65</v>
      </c>
      <c r="H42" s="18" t="s">
        <v>65</v>
      </c>
      <c r="I42" s="15" t="s">
        <v>65</v>
      </c>
      <c r="J42" s="6" t="s">
        <v>65</v>
      </c>
      <c r="K42" s="89" t="s">
        <v>65</v>
      </c>
      <c r="L42" s="97" t="s">
        <v>65</v>
      </c>
      <c r="M42" s="6" t="s">
        <v>65</v>
      </c>
      <c r="N42" s="6" t="s">
        <v>65</v>
      </c>
      <c r="O42" s="18" t="s">
        <v>65</v>
      </c>
      <c r="P42" s="15" t="s">
        <v>65</v>
      </c>
      <c r="Q42" s="18" t="s">
        <v>65</v>
      </c>
      <c r="R42" s="15" t="s">
        <v>65</v>
      </c>
      <c r="S42" s="6" t="s">
        <v>64</v>
      </c>
      <c r="T42" s="6" t="s">
        <v>64</v>
      </c>
      <c r="U42" s="6" t="s">
        <v>65</v>
      </c>
      <c r="V42" s="6" t="s">
        <v>65</v>
      </c>
      <c r="W42" s="6" t="s">
        <v>65</v>
      </c>
      <c r="X42" s="6" t="s">
        <v>65</v>
      </c>
      <c r="Y42" s="6" t="s">
        <v>65</v>
      </c>
      <c r="Z42" s="6" t="s">
        <v>65</v>
      </c>
      <c r="AA42" s="6" t="str">
        <f t="shared" si="2"/>
        <v>No</v>
      </c>
      <c r="AB42" s="6" t="s">
        <v>65</v>
      </c>
      <c r="AC42" s="6" t="s">
        <v>65</v>
      </c>
      <c r="AD42" s="6" t="s">
        <v>65</v>
      </c>
      <c r="AE42" s="6"/>
      <c r="AF42" s="6" t="s">
        <v>65</v>
      </c>
      <c r="AG42" s="6" t="s">
        <v>64</v>
      </c>
      <c r="AH42" s="6" t="str">
        <f t="shared" si="10"/>
        <v>Yes</v>
      </c>
      <c r="AI42" s="6" t="s">
        <v>64</v>
      </c>
      <c r="AJ42" s="6" t="s">
        <v>65</v>
      </c>
      <c r="AK42" s="6" t="s">
        <v>65</v>
      </c>
      <c r="AL42" s="6" t="s">
        <v>65</v>
      </c>
      <c r="AM42" s="6" t="str">
        <f t="shared" si="11"/>
        <v>No</v>
      </c>
      <c r="AN42" s="6" t="s">
        <v>65</v>
      </c>
      <c r="AO42" s="6" t="s">
        <v>65</v>
      </c>
      <c r="AP42" s="6" t="s">
        <v>65</v>
      </c>
      <c r="AQ42" s="6" t="s">
        <v>65</v>
      </c>
      <c r="AR42" s="6" t="s">
        <v>65</v>
      </c>
      <c r="AS42" s="6" t="s">
        <v>65</v>
      </c>
      <c r="AT42" s="6" t="s">
        <v>65</v>
      </c>
      <c r="AU42" s="18"/>
      <c r="AV42" s="15" t="s">
        <v>65</v>
      </c>
      <c r="AW42" s="6" t="s">
        <v>65</v>
      </c>
      <c r="AX42" s="6" t="s">
        <v>65</v>
      </c>
      <c r="AY42" s="6" t="s">
        <v>65</v>
      </c>
      <c r="AZ42" s="8" t="s">
        <v>65</v>
      </c>
      <c r="BA42" s="6" t="s">
        <v>65</v>
      </c>
      <c r="BB42" s="6" t="s">
        <v>65</v>
      </c>
      <c r="BC42" s="6" t="s">
        <v>65</v>
      </c>
      <c r="BD42" s="6" t="s">
        <v>65</v>
      </c>
      <c r="BE42" s="6" t="s">
        <v>65</v>
      </c>
    </row>
    <row r="43" spans="1:57" x14ac:dyDescent="0.3">
      <c r="A43" s="415"/>
      <c r="B43" s="85" t="str">
        <f>IF(api_ver=2,"street","Street")</f>
        <v>Street</v>
      </c>
      <c r="D43" s="6" t="s">
        <v>65</v>
      </c>
      <c r="E43" s="6" t="s">
        <v>65</v>
      </c>
      <c r="F43" s="6" t="s">
        <v>64</v>
      </c>
      <c r="G43" s="6" t="s">
        <v>64</v>
      </c>
      <c r="H43" s="18" t="s">
        <v>64</v>
      </c>
      <c r="I43" s="15" t="s">
        <v>65</v>
      </c>
      <c r="J43" s="6" t="s">
        <v>65</v>
      </c>
      <c r="K43" s="89" t="s">
        <v>65</v>
      </c>
      <c r="L43" s="97" t="s">
        <v>65</v>
      </c>
      <c r="M43" s="6" t="s">
        <v>65</v>
      </c>
      <c r="N43" s="6" t="s">
        <v>65</v>
      </c>
      <c r="O43" s="18" t="s">
        <v>65</v>
      </c>
      <c r="P43" s="15" t="s">
        <v>65</v>
      </c>
      <c r="Q43" s="18" t="s">
        <v>65</v>
      </c>
      <c r="R43" s="15" t="s">
        <v>65</v>
      </c>
      <c r="S43" s="6" t="s">
        <v>64</v>
      </c>
      <c r="T43" s="6" t="s">
        <v>64</v>
      </c>
      <c r="U43" s="6" t="s">
        <v>65</v>
      </c>
      <c r="V43" s="6" t="s">
        <v>65</v>
      </c>
      <c r="W43" s="6" t="s">
        <v>64</v>
      </c>
      <c r="X43" s="6" t="s">
        <v>65</v>
      </c>
      <c r="Y43" s="6" t="s">
        <v>65</v>
      </c>
      <c r="Z43" s="6" t="s">
        <v>64</v>
      </c>
      <c r="AA43" s="6" t="str">
        <f t="shared" si="2"/>
        <v>No</v>
      </c>
      <c r="AB43" s="6" t="s">
        <v>65</v>
      </c>
      <c r="AC43" s="6" t="s">
        <v>65</v>
      </c>
      <c r="AD43" s="6" t="s">
        <v>65</v>
      </c>
      <c r="AE43" s="6"/>
      <c r="AF43" s="6" t="s">
        <v>65</v>
      </c>
      <c r="AG43" s="6" t="s">
        <v>64</v>
      </c>
      <c r="AH43" s="6" t="str">
        <f t="shared" si="10"/>
        <v>Yes</v>
      </c>
      <c r="AI43" s="6" t="s">
        <v>64</v>
      </c>
      <c r="AJ43" s="6" t="s">
        <v>65</v>
      </c>
      <c r="AK43" s="6" t="s">
        <v>65</v>
      </c>
      <c r="AL43" s="6" t="s">
        <v>65</v>
      </c>
      <c r="AM43" s="6" t="str">
        <f t="shared" si="11"/>
        <v>No</v>
      </c>
      <c r="AN43" s="6" t="s">
        <v>65</v>
      </c>
      <c r="AO43" s="6" t="s">
        <v>65</v>
      </c>
      <c r="AP43" s="6" t="s">
        <v>65</v>
      </c>
      <c r="AQ43" s="6" t="s">
        <v>65</v>
      </c>
      <c r="AR43" s="6" t="s">
        <v>65</v>
      </c>
      <c r="AS43" s="6" t="s">
        <v>65</v>
      </c>
      <c r="AT43" s="6" t="s">
        <v>65</v>
      </c>
      <c r="AU43" s="18" t="s">
        <v>64</v>
      </c>
      <c r="AV43" s="15" t="s">
        <v>65</v>
      </c>
      <c r="AW43" s="6" t="s">
        <v>65</v>
      </c>
      <c r="AX43" s="6" t="s">
        <v>65</v>
      </c>
      <c r="AY43" s="6" t="s">
        <v>65</v>
      </c>
      <c r="AZ43" s="8" t="s">
        <v>65</v>
      </c>
      <c r="BA43" s="6" t="s">
        <v>65</v>
      </c>
      <c r="BB43" s="6" t="s">
        <v>65</v>
      </c>
      <c r="BC43" s="6" t="s">
        <v>65</v>
      </c>
      <c r="BD43" s="6" t="s">
        <v>65</v>
      </c>
      <c r="BE43" s="6" t="s">
        <v>65</v>
      </c>
    </row>
    <row r="44" spans="1:57" x14ac:dyDescent="0.3">
      <c r="A44" s="415"/>
      <c r="B44" s="85" t="str">
        <f>IF(api_ver=2,"city","City")</f>
        <v>City</v>
      </c>
      <c r="D44" s="6" t="s">
        <v>65</v>
      </c>
      <c r="E44" s="6" t="s">
        <v>65</v>
      </c>
      <c r="F44" s="6" t="s">
        <v>64</v>
      </c>
      <c r="G44" s="6" t="s">
        <v>64</v>
      </c>
      <c r="H44" s="18" t="s">
        <v>64</v>
      </c>
      <c r="I44" s="15" t="s">
        <v>65</v>
      </c>
      <c r="J44" s="6" t="s">
        <v>65</v>
      </c>
      <c r="K44" s="89" t="s">
        <v>65</v>
      </c>
      <c r="L44" s="97" t="s">
        <v>65</v>
      </c>
      <c r="M44" s="6" t="s">
        <v>65</v>
      </c>
      <c r="N44" s="6" t="s">
        <v>65</v>
      </c>
      <c r="O44" s="18" t="s">
        <v>65</v>
      </c>
      <c r="P44" s="15" t="s">
        <v>65</v>
      </c>
      <c r="Q44" s="18" t="s">
        <v>65</v>
      </c>
      <c r="R44" s="15" t="s">
        <v>65</v>
      </c>
      <c r="S44" s="6" t="s">
        <v>64</v>
      </c>
      <c r="T44" s="6" t="s">
        <v>64</v>
      </c>
      <c r="U44" s="6" t="s">
        <v>65</v>
      </c>
      <c r="V44" s="6" t="s">
        <v>65</v>
      </c>
      <c r="W44" s="6" t="s">
        <v>64</v>
      </c>
      <c r="X44" s="6" t="s">
        <v>65</v>
      </c>
      <c r="Y44" s="6" t="s">
        <v>65</v>
      </c>
      <c r="Z44" s="6" t="s">
        <v>64</v>
      </c>
      <c r="AA44" s="6" t="str">
        <f t="shared" si="2"/>
        <v>No</v>
      </c>
      <c r="AB44" s="6" t="s">
        <v>65</v>
      </c>
      <c r="AC44" s="6" t="s">
        <v>65</v>
      </c>
      <c r="AD44" s="6" t="s">
        <v>65</v>
      </c>
      <c r="AE44" s="6"/>
      <c r="AF44" s="6" t="s">
        <v>65</v>
      </c>
      <c r="AG44" s="6" t="s">
        <v>64</v>
      </c>
      <c r="AH44" s="6" t="str">
        <f t="shared" si="10"/>
        <v>Yes</v>
      </c>
      <c r="AI44" s="6" t="s">
        <v>64</v>
      </c>
      <c r="AJ44" s="6" t="s">
        <v>65</v>
      </c>
      <c r="AK44" s="6" t="s">
        <v>65</v>
      </c>
      <c r="AL44" s="6" t="s">
        <v>65</v>
      </c>
      <c r="AM44" s="6" t="str">
        <f t="shared" si="11"/>
        <v>No</v>
      </c>
      <c r="AN44" s="6" t="s">
        <v>65</v>
      </c>
      <c r="AO44" s="6" t="s">
        <v>65</v>
      </c>
      <c r="AP44" s="6" t="s">
        <v>65</v>
      </c>
      <c r="AQ44" s="6" t="s">
        <v>65</v>
      </c>
      <c r="AR44" s="6" t="s">
        <v>65</v>
      </c>
      <c r="AS44" s="6" t="s">
        <v>65</v>
      </c>
      <c r="AT44" s="6" t="s">
        <v>65</v>
      </c>
      <c r="AU44" s="18" t="s">
        <v>64</v>
      </c>
      <c r="AV44" s="15" t="s">
        <v>65</v>
      </c>
      <c r="AW44" s="6" t="s">
        <v>65</v>
      </c>
      <c r="AX44" s="6" t="s">
        <v>65</v>
      </c>
      <c r="AY44" s="6" t="s">
        <v>65</v>
      </c>
      <c r="AZ44" s="8" t="s">
        <v>65</v>
      </c>
      <c r="BA44" s="6" t="s">
        <v>65</v>
      </c>
      <c r="BB44" s="6" t="s">
        <v>65</v>
      </c>
      <c r="BC44" s="6" t="s">
        <v>65</v>
      </c>
      <c r="BD44" s="6" t="s">
        <v>65</v>
      </c>
      <c r="BE44" s="6" t="s">
        <v>65</v>
      </c>
    </row>
    <row r="45" spans="1:57" x14ac:dyDescent="0.3">
      <c r="A45" s="415"/>
      <c r="B45" s="85" t="str">
        <f>IF(api_ver=2,"postalCode","PostalCode")</f>
        <v>PostalCode</v>
      </c>
      <c r="D45" s="6" t="s">
        <v>65</v>
      </c>
      <c r="E45" s="6" t="s">
        <v>65</v>
      </c>
      <c r="F45" s="6" t="s">
        <v>64</v>
      </c>
      <c r="G45" s="6" t="s">
        <v>64</v>
      </c>
      <c r="H45" s="18" t="s">
        <v>64</v>
      </c>
      <c r="I45" s="15" t="s">
        <v>65</v>
      </c>
      <c r="J45" s="6" t="s">
        <v>65</v>
      </c>
      <c r="K45" s="89" t="s">
        <v>65</v>
      </c>
      <c r="L45" s="97" t="s">
        <v>65</v>
      </c>
      <c r="M45" s="6" t="s">
        <v>65</v>
      </c>
      <c r="N45" s="6" t="s">
        <v>65</v>
      </c>
      <c r="O45" s="18" t="s">
        <v>65</v>
      </c>
      <c r="P45" s="15" t="s">
        <v>65</v>
      </c>
      <c r="Q45" s="18" t="s">
        <v>65</v>
      </c>
      <c r="R45" s="15" t="s">
        <v>65</v>
      </c>
      <c r="S45" s="6" t="s">
        <v>64</v>
      </c>
      <c r="T45" s="6" t="s">
        <v>64</v>
      </c>
      <c r="U45" s="6" t="s">
        <v>65</v>
      </c>
      <c r="V45" s="6" t="s">
        <v>65</v>
      </c>
      <c r="W45" s="6" t="s">
        <v>65</v>
      </c>
      <c r="X45" s="6" t="s">
        <v>65</v>
      </c>
      <c r="Y45" s="6" t="s">
        <v>65</v>
      </c>
      <c r="Z45" s="6" t="s">
        <v>64</v>
      </c>
      <c r="AA45" s="6" t="str">
        <f t="shared" si="2"/>
        <v>No</v>
      </c>
      <c r="AB45" s="6" t="s">
        <v>65</v>
      </c>
      <c r="AC45" s="6" t="s">
        <v>65</v>
      </c>
      <c r="AD45" s="6" t="s">
        <v>65</v>
      </c>
      <c r="AE45" s="6"/>
      <c r="AF45" s="6" t="s">
        <v>65</v>
      </c>
      <c r="AG45" s="6" t="s">
        <v>64</v>
      </c>
      <c r="AH45" s="6" t="str">
        <f>AG45</f>
        <v>Yes</v>
      </c>
      <c r="AI45" s="6" t="s">
        <v>64</v>
      </c>
      <c r="AJ45" s="6" t="s">
        <v>65</v>
      </c>
      <c r="AK45" s="6" t="s">
        <v>65</v>
      </c>
      <c r="AL45" s="6" t="s">
        <v>65</v>
      </c>
      <c r="AM45" s="6" t="str">
        <f>AF45</f>
        <v>No</v>
      </c>
      <c r="AN45" s="6" t="s">
        <v>65</v>
      </c>
      <c r="AO45" s="6" t="s">
        <v>65</v>
      </c>
      <c r="AP45" s="6" t="s">
        <v>65</v>
      </c>
      <c r="AQ45" s="6" t="s">
        <v>65</v>
      </c>
      <c r="AR45" s="6" t="s">
        <v>65</v>
      </c>
      <c r="AS45" s="6" t="s">
        <v>65</v>
      </c>
      <c r="AT45" s="6" t="s">
        <v>65</v>
      </c>
      <c r="AU45" s="18" t="s">
        <v>64</v>
      </c>
      <c r="AV45" s="15" t="s">
        <v>65</v>
      </c>
      <c r="AW45" s="6" t="s">
        <v>65</v>
      </c>
      <c r="AX45" s="6" t="s">
        <v>65</v>
      </c>
      <c r="AY45" s="6" t="s">
        <v>65</v>
      </c>
      <c r="AZ45" s="8" t="s">
        <v>65</v>
      </c>
      <c r="BA45" s="6" t="s">
        <v>65</v>
      </c>
      <c r="BB45" s="6" t="s">
        <v>65</v>
      </c>
      <c r="BC45" s="6" t="s">
        <v>65</v>
      </c>
      <c r="BD45" s="6" t="s">
        <v>65</v>
      </c>
      <c r="BE45" s="6" t="s">
        <v>65</v>
      </c>
    </row>
    <row r="46" spans="1:57" x14ac:dyDescent="0.3">
      <c r="A46" s="415"/>
      <c r="B46" s="85" t="str">
        <f>IF(api_ver=2,"municipality","-")</f>
        <v>-</v>
      </c>
      <c r="C46" s="46" t="s">
        <v>613</v>
      </c>
      <c r="D46" s="6" t="s">
        <v>65</v>
      </c>
      <c r="E46" s="6" t="s">
        <v>65</v>
      </c>
      <c r="F46" s="6" t="s">
        <v>65</v>
      </c>
      <c r="G46" s="6" t="s">
        <v>65</v>
      </c>
      <c r="H46" s="18" t="s">
        <v>65</v>
      </c>
      <c r="I46" s="15" t="s">
        <v>65</v>
      </c>
      <c r="J46" s="6" t="s">
        <v>65</v>
      </c>
      <c r="K46" s="89" t="s">
        <v>65</v>
      </c>
      <c r="L46" s="97" t="s">
        <v>65</v>
      </c>
      <c r="M46" s="6" t="s">
        <v>65</v>
      </c>
      <c r="N46" s="6" t="s">
        <v>65</v>
      </c>
      <c r="O46" s="18" t="s">
        <v>65</v>
      </c>
      <c r="P46" s="15" t="s">
        <v>65</v>
      </c>
      <c r="Q46" s="18" t="s">
        <v>65</v>
      </c>
      <c r="R46" s="15" t="s">
        <v>65</v>
      </c>
      <c r="S46" s="6" t="s">
        <v>65</v>
      </c>
      <c r="T46" s="6" t="s">
        <v>65</v>
      </c>
      <c r="U46" s="6" t="s">
        <v>65</v>
      </c>
      <c r="V46" s="6" t="s">
        <v>65</v>
      </c>
      <c r="W46" s="6" t="s">
        <v>65</v>
      </c>
      <c r="X46" s="6" t="s">
        <v>65</v>
      </c>
      <c r="Y46" s="6" t="s">
        <v>65</v>
      </c>
      <c r="Z46" s="6" t="s">
        <v>65</v>
      </c>
      <c r="AA46" s="6" t="str">
        <f t="shared" si="2"/>
        <v>No</v>
      </c>
      <c r="AB46" s="6" t="s">
        <v>65</v>
      </c>
      <c r="AC46" s="6" t="s">
        <v>65</v>
      </c>
      <c r="AD46" s="6" t="s">
        <v>65</v>
      </c>
      <c r="AE46" s="6" t="s">
        <v>65</v>
      </c>
      <c r="AF46" s="6" t="s">
        <v>65</v>
      </c>
      <c r="AG46" s="6" t="s">
        <v>65</v>
      </c>
      <c r="AH46" s="6" t="str">
        <f>AG46</f>
        <v>No</v>
      </c>
      <c r="AI46" s="6" t="s">
        <v>65</v>
      </c>
      <c r="AJ46" s="6"/>
      <c r="AK46" s="6" t="s">
        <v>65</v>
      </c>
      <c r="AL46" s="6" t="s">
        <v>65</v>
      </c>
      <c r="AM46" s="6" t="str">
        <f t="shared" ref="AM46:AM48" si="12">AF46</f>
        <v>No</v>
      </c>
      <c r="AN46" s="6" t="s">
        <v>65</v>
      </c>
      <c r="AO46" s="6" t="s">
        <v>65</v>
      </c>
      <c r="AP46" s="6" t="s">
        <v>65</v>
      </c>
      <c r="AQ46" s="6" t="s">
        <v>65</v>
      </c>
      <c r="AR46" s="6" t="s">
        <v>65</v>
      </c>
      <c r="AS46" s="6" t="s">
        <v>65</v>
      </c>
      <c r="AT46" s="6" t="s">
        <v>65</v>
      </c>
      <c r="AU46" s="18" t="s">
        <v>65</v>
      </c>
      <c r="AV46" s="15" t="s">
        <v>65</v>
      </c>
      <c r="AW46" s="6" t="s">
        <v>65</v>
      </c>
      <c r="AX46" s="6" t="s">
        <v>65</v>
      </c>
      <c r="AY46" s="6" t="s">
        <v>65</v>
      </c>
      <c r="AZ46" s="8" t="s">
        <v>65</v>
      </c>
      <c r="BA46" s="6" t="s">
        <v>65</v>
      </c>
      <c r="BB46" s="6" t="s">
        <v>65</v>
      </c>
      <c r="BC46" s="6" t="s">
        <v>65</v>
      </c>
      <c r="BD46" s="6" t="s">
        <v>65</v>
      </c>
      <c r="BE46" s="6" t="s">
        <v>65</v>
      </c>
    </row>
    <row r="47" spans="1:57" x14ac:dyDescent="0.3">
      <c r="A47" s="415"/>
      <c r="B47" s="85" t="str">
        <f>IF(api_ver=2,"province","Province")</f>
        <v>Province</v>
      </c>
      <c r="D47" s="6" t="s">
        <v>65</v>
      </c>
      <c r="E47" s="6" t="s">
        <v>65</v>
      </c>
      <c r="F47" s="6" t="s">
        <v>65</v>
      </c>
      <c r="G47" s="6" t="s">
        <v>65</v>
      </c>
      <c r="H47" s="18" t="s">
        <v>65</v>
      </c>
      <c r="I47" s="15" t="s">
        <v>65</v>
      </c>
      <c r="J47" s="6" t="s">
        <v>65</v>
      </c>
      <c r="K47" s="89" t="s">
        <v>65</v>
      </c>
      <c r="L47" s="97" t="s">
        <v>65</v>
      </c>
      <c r="M47" s="6" t="s">
        <v>65</v>
      </c>
      <c r="N47" s="6" t="s">
        <v>65</v>
      </c>
      <c r="O47" s="18" t="s">
        <v>65</v>
      </c>
      <c r="P47" s="15" t="s">
        <v>65</v>
      </c>
      <c r="Q47" s="18" t="s">
        <v>65</v>
      </c>
      <c r="R47" s="15" t="s">
        <v>65</v>
      </c>
      <c r="S47" s="6" t="s">
        <v>65</v>
      </c>
      <c r="T47" s="6" t="s">
        <v>64</v>
      </c>
      <c r="U47" s="6" t="s">
        <v>65</v>
      </c>
      <c r="V47" s="6" t="s">
        <v>65</v>
      </c>
      <c r="W47" s="6" t="s">
        <v>967</v>
      </c>
      <c r="X47" s="6" t="s">
        <v>65</v>
      </c>
      <c r="Y47" s="6" t="s">
        <v>65</v>
      </c>
      <c r="Z47" s="6" t="s">
        <v>64</v>
      </c>
      <c r="AA47" s="6" t="str">
        <f t="shared" si="2"/>
        <v>No</v>
      </c>
      <c r="AB47" s="6" t="s">
        <v>65</v>
      </c>
      <c r="AC47" s="6" t="s">
        <v>65</v>
      </c>
      <c r="AD47" s="6" t="s">
        <v>65</v>
      </c>
      <c r="AE47" s="6"/>
      <c r="AF47" s="6" t="s">
        <v>65</v>
      </c>
      <c r="AG47" s="6" t="s">
        <v>64</v>
      </c>
      <c r="AH47" s="6" t="str">
        <f t="shared" si="10"/>
        <v>Yes</v>
      </c>
      <c r="AI47" s="6" t="s">
        <v>64</v>
      </c>
      <c r="AJ47" s="6" t="s">
        <v>65</v>
      </c>
      <c r="AK47" s="6" t="s">
        <v>65</v>
      </c>
      <c r="AL47" s="6" t="s">
        <v>65</v>
      </c>
      <c r="AM47" s="6" t="str">
        <f t="shared" si="12"/>
        <v>No</v>
      </c>
      <c r="AN47" s="6" t="s">
        <v>65</v>
      </c>
      <c r="AO47" s="6" t="s">
        <v>65</v>
      </c>
      <c r="AP47" s="6" t="s">
        <v>65</v>
      </c>
      <c r="AQ47" s="6" t="s">
        <v>65</v>
      </c>
      <c r="AR47" s="6" t="s">
        <v>65</v>
      </c>
      <c r="AS47" s="6" t="s">
        <v>65</v>
      </c>
      <c r="AT47" s="6" t="s">
        <v>65</v>
      </c>
      <c r="AU47" s="18" t="s">
        <v>64</v>
      </c>
      <c r="AV47" s="15" t="s">
        <v>65</v>
      </c>
      <c r="AW47" s="6" t="s">
        <v>65</v>
      </c>
      <c r="AX47" s="6" t="s">
        <v>65</v>
      </c>
      <c r="AY47" s="6" t="s">
        <v>65</v>
      </c>
      <c r="AZ47" s="8" t="s">
        <v>65</v>
      </c>
      <c r="BA47" s="6" t="s">
        <v>65</v>
      </c>
      <c r="BB47" s="6" t="s">
        <v>65</v>
      </c>
      <c r="BC47" s="6" t="s">
        <v>65</v>
      </c>
      <c r="BD47" s="6" t="s">
        <v>65</v>
      </c>
      <c r="BE47" s="6" t="s">
        <v>65</v>
      </c>
    </row>
    <row r="48" spans="1:57" x14ac:dyDescent="0.3">
      <c r="A48" s="415"/>
      <c r="B48" s="85" t="str">
        <f>IF(api_ver=2,"region","-")</f>
        <v>-</v>
      </c>
      <c r="C48" s="46" t="s">
        <v>613</v>
      </c>
      <c r="D48" s="6" t="s">
        <v>65</v>
      </c>
      <c r="E48" s="6" t="s">
        <v>65</v>
      </c>
      <c r="F48" s="6" t="s">
        <v>65</v>
      </c>
      <c r="G48" s="6" t="s">
        <v>65</v>
      </c>
      <c r="H48" s="18" t="s">
        <v>65</v>
      </c>
      <c r="I48" s="15" t="s">
        <v>65</v>
      </c>
      <c r="J48" s="6" t="s">
        <v>65</v>
      </c>
      <c r="K48" s="89" t="s">
        <v>65</v>
      </c>
      <c r="L48" s="97" t="s">
        <v>65</v>
      </c>
      <c r="M48" s="6" t="s">
        <v>65</v>
      </c>
      <c r="N48" s="6" t="s">
        <v>65</v>
      </c>
      <c r="O48" s="18" t="s">
        <v>65</v>
      </c>
      <c r="P48" s="15" t="s">
        <v>65</v>
      </c>
      <c r="Q48" s="18" t="s">
        <v>65</v>
      </c>
      <c r="R48" s="15" t="s">
        <v>65</v>
      </c>
      <c r="S48" s="6" t="s">
        <v>65</v>
      </c>
      <c r="T48" s="6" t="s">
        <v>65</v>
      </c>
      <c r="U48" s="6" t="s">
        <v>65</v>
      </c>
      <c r="V48" s="6" t="s">
        <v>65</v>
      </c>
      <c r="W48" s="6" t="s">
        <v>65</v>
      </c>
      <c r="X48" s="6" t="s">
        <v>65</v>
      </c>
      <c r="Y48" s="6" t="s">
        <v>65</v>
      </c>
      <c r="Z48" s="6" t="s">
        <v>65</v>
      </c>
      <c r="AA48" s="6" t="str">
        <f t="shared" si="2"/>
        <v>No</v>
      </c>
      <c r="AB48" s="6" t="s">
        <v>65</v>
      </c>
      <c r="AC48" s="6" t="s">
        <v>65</v>
      </c>
      <c r="AD48" s="6" t="s">
        <v>65</v>
      </c>
      <c r="AE48" s="6" t="s">
        <v>65</v>
      </c>
      <c r="AF48" s="6" t="s">
        <v>65</v>
      </c>
      <c r="AG48" s="6" t="s">
        <v>65</v>
      </c>
      <c r="AH48" s="6" t="s">
        <v>65</v>
      </c>
      <c r="AI48" s="6" t="s">
        <v>65</v>
      </c>
      <c r="AJ48" s="6"/>
      <c r="AK48" s="6" t="s">
        <v>65</v>
      </c>
      <c r="AL48" s="6" t="s">
        <v>65</v>
      </c>
      <c r="AM48" s="6" t="str">
        <f t="shared" si="12"/>
        <v>No</v>
      </c>
      <c r="AN48" s="6" t="s">
        <v>65</v>
      </c>
      <c r="AO48" s="6" t="s">
        <v>65</v>
      </c>
      <c r="AP48" s="6" t="s">
        <v>65</v>
      </c>
      <c r="AQ48" s="6" t="s">
        <v>65</v>
      </c>
      <c r="AR48" s="6" t="s">
        <v>65</v>
      </c>
      <c r="AS48" s="6" t="s">
        <v>65</v>
      </c>
      <c r="AT48" s="6" t="s">
        <v>65</v>
      </c>
      <c r="AU48" s="18" t="s">
        <v>65</v>
      </c>
      <c r="AV48" s="15" t="s">
        <v>65</v>
      </c>
      <c r="AW48" s="6" t="s">
        <v>65</v>
      </c>
      <c r="AX48" s="6" t="s">
        <v>65</v>
      </c>
      <c r="AY48" s="6" t="s">
        <v>65</v>
      </c>
      <c r="AZ48" s="8" t="s">
        <v>65</v>
      </c>
      <c r="BA48" s="6" t="s">
        <v>65</v>
      </c>
      <c r="BB48" s="6" t="s">
        <v>65</v>
      </c>
      <c r="BC48" s="6" t="s">
        <v>65</v>
      </c>
      <c r="BD48" s="6" t="s">
        <v>65</v>
      </c>
      <c r="BE48" s="6" t="s">
        <v>65</v>
      </c>
    </row>
    <row r="49" spans="1:57" x14ac:dyDescent="0.3">
      <c r="A49" s="415"/>
      <c r="B49" s="85" t="str">
        <f>IF(api_ver=2,"telephone","Telephone")</f>
        <v>Telephone</v>
      </c>
      <c r="D49" s="6" t="s">
        <v>65</v>
      </c>
      <c r="E49" s="6" t="s">
        <v>65</v>
      </c>
      <c r="F49" s="6" t="s">
        <v>65</v>
      </c>
      <c r="G49" s="6" t="s">
        <v>64</v>
      </c>
      <c r="H49" s="18" t="s">
        <v>65</v>
      </c>
      <c r="I49" s="15" t="s">
        <v>65</v>
      </c>
      <c r="J49" s="6" t="s">
        <v>65</v>
      </c>
      <c r="K49" s="89" t="s">
        <v>65</v>
      </c>
      <c r="L49" s="97" t="s">
        <v>65</v>
      </c>
      <c r="M49" s="6" t="s">
        <v>65</v>
      </c>
      <c r="N49" s="6" t="s">
        <v>65</v>
      </c>
      <c r="O49" s="18" t="s">
        <v>65</v>
      </c>
      <c r="P49" s="15" t="s">
        <v>65</v>
      </c>
      <c r="Q49" s="18" t="s">
        <v>65</v>
      </c>
      <c r="R49" s="15" t="s">
        <v>65</v>
      </c>
      <c r="S49" s="6" t="s">
        <v>64</v>
      </c>
      <c r="T49" s="6" t="s">
        <v>65</v>
      </c>
      <c r="U49" s="6" t="s">
        <v>65</v>
      </c>
      <c r="V49" s="6" t="s">
        <v>65</v>
      </c>
      <c r="W49" s="6" t="s">
        <v>65</v>
      </c>
      <c r="X49" s="6" t="s">
        <v>65</v>
      </c>
      <c r="Y49" s="6" t="s">
        <v>65</v>
      </c>
      <c r="Z49" s="6" t="s">
        <v>64</v>
      </c>
      <c r="AA49" s="6" t="str">
        <f t="shared" si="2"/>
        <v>No</v>
      </c>
      <c r="AB49" s="6" t="s">
        <v>65</v>
      </c>
      <c r="AC49" s="6" t="s">
        <v>65</v>
      </c>
      <c r="AD49" s="6" t="s">
        <v>65</v>
      </c>
      <c r="AE49" s="6"/>
      <c r="AF49" s="6" t="s">
        <v>65</v>
      </c>
      <c r="AG49" s="6" t="s">
        <v>65</v>
      </c>
      <c r="AH49" s="6" t="str">
        <f t="shared" si="10"/>
        <v>No</v>
      </c>
      <c r="AI49" s="6" t="s">
        <v>64</v>
      </c>
      <c r="AJ49" s="6" t="s">
        <v>65</v>
      </c>
      <c r="AK49" s="6" t="s">
        <v>65</v>
      </c>
      <c r="AL49" s="6" t="s">
        <v>65</v>
      </c>
      <c r="AM49" s="6" t="str">
        <f t="shared" si="11"/>
        <v>No</v>
      </c>
      <c r="AN49" s="6" t="s">
        <v>65</v>
      </c>
      <c r="AO49" s="6" t="s">
        <v>65</v>
      </c>
      <c r="AP49" s="6" t="s">
        <v>65</v>
      </c>
      <c r="AQ49" s="6" t="s">
        <v>65</v>
      </c>
      <c r="AR49" s="6" t="s">
        <v>65</v>
      </c>
      <c r="AS49" s="6" t="s">
        <v>65</v>
      </c>
      <c r="AT49" s="6" t="s">
        <v>65</v>
      </c>
      <c r="AU49" s="18" t="s">
        <v>65</v>
      </c>
      <c r="AV49" s="15" t="s">
        <v>65</v>
      </c>
      <c r="AW49" s="6" t="s">
        <v>65</v>
      </c>
      <c r="AX49" s="6" t="s">
        <v>65</v>
      </c>
      <c r="AY49" s="6" t="s">
        <v>65</v>
      </c>
      <c r="AZ49" s="8" t="s">
        <v>65</v>
      </c>
      <c r="BA49" s="6" t="s">
        <v>65</v>
      </c>
      <c r="BB49" s="6" t="s">
        <v>65</v>
      </c>
      <c r="BC49" s="6" t="s">
        <v>65</v>
      </c>
      <c r="BD49" s="6" t="s">
        <v>65</v>
      </c>
      <c r="BE49" s="6" t="s">
        <v>65</v>
      </c>
    </row>
    <row r="50" spans="1:57" ht="14.85" customHeight="1" thickBot="1" x14ac:dyDescent="0.35">
      <c r="A50" s="415"/>
      <c r="B50" s="86" t="str">
        <f>IF(api_ver=2,"country","Country")</f>
        <v>Country</v>
      </c>
      <c r="D50" s="6" t="s">
        <v>65</v>
      </c>
      <c r="E50" s="6" t="s">
        <v>65</v>
      </c>
      <c r="F50" s="6" t="s">
        <v>64</v>
      </c>
      <c r="G50" s="6" t="s">
        <v>64</v>
      </c>
      <c r="H50" s="18" t="s">
        <v>65</v>
      </c>
      <c r="I50" s="15" t="s">
        <v>65</v>
      </c>
      <c r="J50" s="6" t="s">
        <v>65</v>
      </c>
      <c r="K50" s="89" t="s">
        <v>65</v>
      </c>
      <c r="L50" s="97" t="s">
        <v>65</v>
      </c>
      <c r="M50" s="6" t="s">
        <v>65</v>
      </c>
      <c r="N50" s="6" t="s">
        <v>65</v>
      </c>
      <c r="O50" s="18" t="s">
        <v>65</v>
      </c>
      <c r="P50" s="15" t="s">
        <v>65</v>
      </c>
      <c r="Q50" s="18" t="s">
        <v>65</v>
      </c>
      <c r="R50" s="15" t="s">
        <v>65</v>
      </c>
      <c r="S50" s="6" t="s">
        <v>64</v>
      </c>
      <c r="T50" s="6" t="s">
        <v>64</v>
      </c>
      <c r="U50" s="6" t="s">
        <v>65</v>
      </c>
      <c r="V50" s="6" t="s">
        <v>65</v>
      </c>
      <c r="W50" s="6" t="s">
        <v>65</v>
      </c>
      <c r="X50" s="6" t="s">
        <v>65</v>
      </c>
      <c r="Y50" s="6" t="s">
        <v>65</v>
      </c>
      <c r="Z50" s="6" t="s">
        <v>64</v>
      </c>
      <c r="AA50" s="6" t="str">
        <f t="shared" si="2"/>
        <v>No</v>
      </c>
      <c r="AB50" s="6" t="s">
        <v>65</v>
      </c>
      <c r="AC50" s="6" t="s">
        <v>65</v>
      </c>
      <c r="AD50" s="6" t="s">
        <v>65</v>
      </c>
      <c r="AE50" s="6" t="s">
        <v>64</v>
      </c>
      <c r="AF50" s="6" t="s">
        <v>65</v>
      </c>
      <c r="AG50" s="6" t="s">
        <v>64</v>
      </c>
      <c r="AH50" s="6" t="str">
        <f t="shared" si="10"/>
        <v>Yes</v>
      </c>
      <c r="AI50" s="6" t="s">
        <v>64</v>
      </c>
      <c r="AJ50" s="6" t="s">
        <v>65</v>
      </c>
      <c r="AK50" s="6" t="s">
        <v>65</v>
      </c>
      <c r="AL50" s="6" t="s">
        <v>65</v>
      </c>
      <c r="AM50" s="6" t="str">
        <f t="shared" si="11"/>
        <v>No</v>
      </c>
      <c r="AN50" s="6" t="s">
        <v>65</v>
      </c>
      <c r="AO50" s="6" t="s">
        <v>65</v>
      </c>
      <c r="AP50" s="6" t="s">
        <v>65</v>
      </c>
      <c r="AQ50" s="6" t="s">
        <v>65</v>
      </c>
      <c r="AR50" s="6" t="s">
        <v>65</v>
      </c>
      <c r="AS50" s="6" t="s">
        <v>65</v>
      </c>
      <c r="AT50" s="6" t="s">
        <v>65</v>
      </c>
      <c r="AU50" s="18" t="s">
        <v>65</v>
      </c>
      <c r="AV50" s="15" t="s">
        <v>65</v>
      </c>
      <c r="AW50" s="6" t="s">
        <v>65</v>
      </c>
      <c r="AX50" s="6" t="s">
        <v>65</v>
      </c>
      <c r="AY50" s="6" t="s">
        <v>65</v>
      </c>
      <c r="AZ50" s="8" t="s">
        <v>65</v>
      </c>
      <c r="BA50" s="6" t="s">
        <v>65</v>
      </c>
      <c r="BB50" s="6" t="s">
        <v>65</v>
      </c>
      <c r="BC50" s="6" t="s">
        <v>65</v>
      </c>
      <c r="BD50" s="6" t="s">
        <v>65</v>
      </c>
      <c r="BE50" s="6" t="s">
        <v>65</v>
      </c>
    </row>
    <row r="51" spans="1:57" ht="15" thickTop="1" x14ac:dyDescent="0.3">
      <c r="H51" s="22"/>
      <c r="I51" s="22"/>
      <c r="K51" s="117"/>
      <c r="L51" s="117"/>
    </row>
    <row r="52" spans="1:57" ht="18" x14ac:dyDescent="0.3">
      <c r="B52" s="51" t="s">
        <v>713</v>
      </c>
      <c r="H52" s="22"/>
      <c r="I52" s="22"/>
      <c r="K52" s="117"/>
      <c r="L52" s="117"/>
    </row>
    <row r="53" spans="1:57" x14ac:dyDescent="0.3">
      <c r="H53" s="22"/>
      <c r="I53" s="22"/>
      <c r="K53" s="117"/>
      <c r="L53" s="117"/>
    </row>
    <row r="54" spans="1:57" ht="15" thickBot="1" x14ac:dyDescent="0.35">
      <c r="B54" s="58" t="s">
        <v>968</v>
      </c>
      <c r="H54" s="22"/>
      <c r="I54" s="22"/>
      <c r="K54" s="117"/>
      <c r="L54" s="117"/>
    </row>
    <row r="55" spans="1:57" s="90" customFormat="1" ht="15.6" thickTop="1" thickBot="1" x14ac:dyDescent="0.35">
      <c r="B55" s="93" t="s">
        <v>969</v>
      </c>
      <c r="C55" s="46"/>
      <c r="D55" s="6" t="s">
        <v>64</v>
      </c>
      <c r="E55" s="6" t="s">
        <v>64</v>
      </c>
      <c r="F55" s="6" t="s">
        <v>65</v>
      </c>
      <c r="G55" s="6" t="s">
        <v>64</v>
      </c>
      <c r="H55" s="18" t="str">
        <f>IF(api_version=2,"Yes","No")</f>
        <v>Yes</v>
      </c>
      <c r="I55" s="15" t="str">
        <f>IF(api_version=2,"Yes","No")</f>
        <v>Yes</v>
      </c>
      <c r="J55" s="6"/>
      <c r="K55" s="89" t="str">
        <f>IF(api_version=2,"Yes","No")</f>
        <v>Yes</v>
      </c>
      <c r="L55" s="97" t="s">
        <v>65</v>
      </c>
      <c r="M55" s="6"/>
      <c r="N55" s="6"/>
      <c r="O55" s="18" t="s">
        <v>65</v>
      </c>
      <c r="P55" s="15" t="s">
        <v>65</v>
      </c>
      <c r="Q55" s="18" t="s">
        <v>64</v>
      </c>
      <c r="R55" s="15"/>
      <c r="S55" s="6" t="s">
        <v>64</v>
      </c>
      <c r="T55" s="6"/>
      <c r="U55" s="6"/>
      <c r="V55" s="6"/>
      <c r="W55" s="6"/>
      <c r="X55" s="6"/>
      <c r="Y55" s="6"/>
      <c r="Z55" s="6" t="s">
        <v>65</v>
      </c>
      <c r="AA55" s="6" t="str">
        <f t="shared" si="2"/>
        <v>No</v>
      </c>
      <c r="AB55" s="6"/>
      <c r="AC55" s="6" t="s">
        <v>65</v>
      </c>
      <c r="AD55" s="6"/>
      <c r="AE55" s="6"/>
      <c r="AF55" s="6" t="s">
        <v>65</v>
      </c>
      <c r="AG55" s="6" t="s">
        <v>65</v>
      </c>
      <c r="AH55" s="6" t="str">
        <f>AG55</f>
        <v>No</v>
      </c>
      <c r="AI55" s="6" t="s">
        <v>64</v>
      </c>
      <c r="AJ55" s="6"/>
      <c r="AK55" s="6"/>
      <c r="AL55" s="6" t="s">
        <v>64</v>
      </c>
      <c r="AM55" s="6"/>
      <c r="AN55" s="6"/>
      <c r="AO55" s="6" t="s">
        <v>64</v>
      </c>
      <c r="AP55" s="6"/>
      <c r="AQ55" s="6"/>
      <c r="AR55" s="6"/>
      <c r="AS55" s="6" t="s">
        <v>65</v>
      </c>
      <c r="AT55" s="6"/>
      <c r="AU55" s="18"/>
      <c r="AV55" s="15"/>
      <c r="AW55" s="6"/>
      <c r="AX55" s="6"/>
      <c r="AY55" s="6" t="s">
        <v>64</v>
      </c>
      <c r="AZ55" s="6"/>
      <c r="BA55" s="6"/>
      <c r="BB55" s="6"/>
      <c r="BC55" s="6"/>
      <c r="BD55" s="6" t="s">
        <v>65</v>
      </c>
      <c r="BE55" s="6" t="s">
        <v>65</v>
      </c>
    </row>
    <row r="56" spans="1:57" ht="15.6" thickTop="1" thickBot="1" x14ac:dyDescent="0.35">
      <c r="B56" s="49" t="str">
        <f>IF(api_ver=2,"name","Name")</f>
        <v>Name</v>
      </c>
      <c r="D56" s="6" t="s">
        <v>64</v>
      </c>
      <c r="E56" s="6" t="s">
        <v>64</v>
      </c>
      <c r="F56" s="6" t="s">
        <v>64</v>
      </c>
      <c r="G56" s="6" t="s">
        <v>64</v>
      </c>
      <c r="H56" s="18" t="s">
        <v>64</v>
      </c>
      <c r="I56" s="15" t="s">
        <v>64</v>
      </c>
      <c r="J56" s="6" t="s">
        <v>64</v>
      </c>
      <c r="K56" s="89" t="s">
        <v>64</v>
      </c>
      <c r="L56" s="97" t="str">
        <f>IF(api_version=2,"Yes","No")</f>
        <v>Yes</v>
      </c>
      <c r="M56" s="6" t="s">
        <v>64</v>
      </c>
      <c r="N56" s="6" t="s">
        <v>64</v>
      </c>
      <c r="O56" s="18" t="s">
        <v>64</v>
      </c>
      <c r="P56" s="15" t="s">
        <v>65</v>
      </c>
      <c r="Q56" s="18" t="s">
        <v>64</v>
      </c>
      <c r="R56" s="15"/>
      <c r="S56" s="6" t="s">
        <v>64</v>
      </c>
      <c r="T56" s="6"/>
      <c r="U56" s="6" t="s">
        <v>64</v>
      </c>
      <c r="V56" s="6" t="s">
        <v>64</v>
      </c>
      <c r="W56" s="6" t="s">
        <v>64</v>
      </c>
      <c r="X56" s="6" t="s">
        <v>64</v>
      </c>
      <c r="Y56" s="6" t="s">
        <v>64</v>
      </c>
      <c r="Z56" s="6" t="s">
        <v>64</v>
      </c>
      <c r="AA56" s="6" t="str">
        <f t="shared" si="2"/>
        <v>Yes</v>
      </c>
      <c r="AB56" s="6" t="s">
        <v>64</v>
      </c>
      <c r="AC56" s="6" t="s">
        <v>64</v>
      </c>
      <c r="AD56" s="6" t="s">
        <v>64</v>
      </c>
      <c r="AE56" s="6" t="s">
        <v>64</v>
      </c>
      <c r="AF56" s="6" t="s">
        <v>64</v>
      </c>
      <c r="AG56" s="6" t="s">
        <v>64</v>
      </c>
      <c r="AH56" s="6" t="str">
        <f t="shared" ref="AH56:AH71" si="13">AG56</f>
        <v>Yes</v>
      </c>
      <c r="AI56" s="6" t="s">
        <v>64</v>
      </c>
      <c r="AJ56" s="6" t="s">
        <v>64</v>
      </c>
      <c r="AK56" s="6" t="s">
        <v>64</v>
      </c>
      <c r="AL56" s="6" t="s">
        <v>64</v>
      </c>
      <c r="AM56" s="6" t="s">
        <v>64</v>
      </c>
      <c r="AN56" s="6" t="s">
        <v>64</v>
      </c>
      <c r="AO56" s="6" t="s">
        <v>64</v>
      </c>
      <c r="AP56" s="6" t="s">
        <v>64</v>
      </c>
      <c r="AQ56" s="6" t="s">
        <v>64</v>
      </c>
      <c r="AR56" s="6" t="s">
        <v>64</v>
      </c>
      <c r="AS56" s="6" t="s">
        <v>64</v>
      </c>
      <c r="AT56" s="6" t="s">
        <v>64</v>
      </c>
      <c r="AU56" s="18" t="s">
        <v>64</v>
      </c>
      <c r="AV56" s="15" t="s">
        <v>64</v>
      </c>
      <c r="AW56" s="6" t="s">
        <v>64</v>
      </c>
      <c r="AX56" s="6" t="s">
        <v>64</v>
      </c>
      <c r="AY56" s="6" t="s">
        <v>64</v>
      </c>
      <c r="AZ56" s="6" t="s">
        <v>64</v>
      </c>
      <c r="BA56" s="6" t="s">
        <v>64</v>
      </c>
      <c r="BB56" s="6" t="s">
        <v>64</v>
      </c>
      <c r="BC56" s="6" t="s">
        <v>64</v>
      </c>
      <c r="BD56" s="6" t="s">
        <v>65</v>
      </c>
      <c r="BE56" s="6" t="s">
        <v>65</v>
      </c>
    </row>
    <row r="57" spans="1:57" ht="15.6" thickTop="1" thickBot="1" x14ac:dyDescent="0.35">
      <c r="B57" s="109" t="str">
        <f>IF(api_ver=2,"title","-")</f>
        <v>-</v>
      </c>
      <c r="D57" s="6" t="s">
        <v>65</v>
      </c>
      <c r="E57" s="6" t="s">
        <v>65</v>
      </c>
      <c r="F57" s="6" t="s">
        <v>65</v>
      </c>
      <c r="G57" s="6" t="s">
        <v>65</v>
      </c>
      <c r="H57" s="18" t="str">
        <f>IF(api_ver=2,"Yes","No")</f>
        <v>No</v>
      </c>
      <c r="I57" s="15" t="str">
        <f>IF(api_ver=2,".","No")</f>
        <v>No</v>
      </c>
      <c r="J57" s="6"/>
      <c r="K57" s="89" t="s">
        <v>65</v>
      </c>
      <c r="L57" s="97" t="s">
        <v>65</v>
      </c>
      <c r="M57" s="6"/>
      <c r="N57" s="6"/>
      <c r="O57" s="18" t="s">
        <v>65</v>
      </c>
      <c r="P57" s="15" t="s">
        <v>65</v>
      </c>
      <c r="Q57" s="18" t="str">
        <f>IF(api_ver=2,"Yes","No")</f>
        <v>No</v>
      </c>
      <c r="R57" s="15"/>
      <c r="S57" s="6" t="str">
        <f>IF(api_ver=2,"Yes","No")</f>
        <v>No</v>
      </c>
      <c r="T57" s="6"/>
      <c r="U57" s="6"/>
      <c r="V57" s="6"/>
      <c r="W57" s="6"/>
      <c r="X57" s="6"/>
      <c r="Y57" s="6"/>
      <c r="Z57" s="6" t="s">
        <v>65</v>
      </c>
      <c r="AA57" s="6" t="str">
        <f t="shared" si="2"/>
        <v>No</v>
      </c>
      <c r="AB57" s="6"/>
      <c r="AC57" s="6" t="s">
        <v>65</v>
      </c>
      <c r="AD57" s="6" t="s">
        <v>65</v>
      </c>
      <c r="AE57" s="6"/>
      <c r="AF57" s="6" t="s">
        <v>65</v>
      </c>
      <c r="AG57" s="6" t="s">
        <v>65</v>
      </c>
      <c r="AH57" s="6" t="str">
        <f t="shared" si="13"/>
        <v>No</v>
      </c>
      <c r="AI57" s="6" t="s">
        <v>64</v>
      </c>
      <c r="AJ57" s="6"/>
      <c r="AK57" s="6"/>
      <c r="AL57" s="6" t="s">
        <v>65</v>
      </c>
      <c r="AM57" s="6">
        <v>0</v>
      </c>
      <c r="AN57" s="6" t="s">
        <v>65</v>
      </c>
      <c r="AO57" s="6" t="s">
        <v>64</v>
      </c>
      <c r="AP57" s="6"/>
      <c r="AQ57" s="6"/>
      <c r="AR57" s="6"/>
      <c r="AS57" s="6" t="s">
        <v>65</v>
      </c>
      <c r="AT57" s="6" t="s">
        <v>65</v>
      </c>
      <c r="AU57" s="18"/>
      <c r="AV57" s="15"/>
      <c r="AW57" s="6" t="s">
        <v>65</v>
      </c>
      <c r="AX57" s="6"/>
      <c r="AY57" s="6" t="s">
        <v>65</v>
      </c>
      <c r="AZ57" s="6"/>
      <c r="BA57" s="6"/>
      <c r="BB57" s="6"/>
      <c r="BC57" s="6"/>
      <c r="BD57" s="6" t="s">
        <v>65</v>
      </c>
      <c r="BE57" s="6" t="s">
        <v>65</v>
      </c>
    </row>
    <row r="58" spans="1:57" ht="15.6" thickTop="1" thickBot="1" x14ac:dyDescent="0.35">
      <c r="B58" s="109" t="str">
        <f>IF(api_ver=2,"firstNames","-")</f>
        <v>-</v>
      </c>
      <c r="D58" s="6" t="s">
        <v>65</v>
      </c>
      <c r="E58" s="6" t="s">
        <v>64</v>
      </c>
      <c r="F58" s="6" t="s">
        <v>65</v>
      </c>
      <c r="G58" s="6" t="str">
        <f>IF(api_ver=2,"Yes","No")</f>
        <v>No</v>
      </c>
      <c r="H58" s="18" t="s">
        <v>65</v>
      </c>
      <c r="I58" s="15" t="s">
        <v>64</v>
      </c>
      <c r="J58" s="6" t="s">
        <v>64</v>
      </c>
      <c r="K58" s="89" t="s">
        <v>65</v>
      </c>
      <c r="L58" s="97" t="s">
        <v>65</v>
      </c>
      <c r="M58" s="6"/>
      <c r="N58" s="6"/>
      <c r="O58" s="18" t="s">
        <v>65</v>
      </c>
      <c r="P58" s="15" t="s">
        <v>65</v>
      </c>
      <c r="Q58" s="18" t="str">
        <f>IF(api_ver=2,"Yes","No")</f>
        <v>No</v>
      </c>
      <c r="R58" s="15"/>
      <c r="S58" s="6" t="str">
        <f>IF(api_ver=2,"Yes","No")</f>
        <v>No</v>
      </c>
      <c r="T58" s="6"/>
      <c r="U58" s="6"/>
      <c r="V58" s="6"/>
      <c r="W58" s="6"/>
      <c r="X58" s="6" t="s">
        <v>667</v>
      </c>
      <c r="Y58" s="6" t="s">
        <v>667</v>
      </c>
      <c r="Z58" s="6" t="s">
        <v>65</v>
      </c>
      <c r="AA58" s="6" t="str">
        <f t="shared" si="2"/>
        <v>No</v>
      </c>
      <c r="AB58" s="6"/>
      <c r="AC58" s="6" t="s">
        <v>65</v>
      </c>
      <c r="AD58" s="6" t="s">
        <v>65</v>
      </c>
      <c r="AE58" s="6"/>
      <c r="AF58" s="6" t="s">
        <v>65</v>
      </c>
      <c r="AG58" s="6" t="s">
        <v>65</v>
      </c>
      <c r="AH58" s="6" t="str">
        <f t="shared" si="13"/>
        <v>No</v>
      </c>
      <c r="AI58" s="6" t="s">
        <v>65</v>
      </c>
      <c r="AJ58" s="6"/>
      <c r="AK58" s="6"/>
      <c r="AL58" s="6" t="s">
        <v>64</v>
      </c>
      <c r="AM58" s="6">
        <v>0</v>
      </c>
      <c r="AN58" s="6" t="s">
        <v>65</v>
      </c>
      <c r="AO58" s="6" t="s">
        <v>64</v>
      </c>
      <c r="AP58" s="6"/>
      <c r="AQ58" s="6"/>
      <c r="AR58" s="6"/>
      <c r="AS58" s="6" t="s">
        <v>65</v>
      </c>
      <c r="AT58" s="6" t="s">
        <v>669</v>
      </c>
      <c r="AU58" s="18"/>
      <c r="AV58" s="15"/>
      <c r="AW58" s="6" t="s">
        <v>897</v>
      </c>
      <c r="AX58" s="6"/>
      <c r="AY58" s="6" t="s">
        <v>65</v>
      </c>
      <c r="AZ58" s="6"/>
      <c r="BA58" s="6"/>
      <c r="BB58" s="6" t="s">
        <v>65</v>
      </c>
      <c r="BC58" s="6"/>
      <c r="BD58" s="6" t="s">
        <v>65</v>
      </c>
      <c r="BE58" s="6" t="s">
        <v>65</v>
      </c>
    </row>
    <row r="59" spans="1:57" ht="15.6" thickTop="1" thickBot="1" x14ac:dyDescent="0.35">
      <c r="B59" s="109" t="str">
        <f>IF(api_ver=2,"firstName","-")</f>
        <v>-</v>
      </c>
      <c r="C59" s="46" t="s">
        <v>613</v>
      </c>
      <c r="D59" s="6" t="s">
        <v>64</v>
      </c>
      <c r="E59" s="6" t="s">
        <v>65</v>
      </c>
      <c r="F59" s="6" t="s">
        <v>65</v>
      </c>
      <c r="G59" s="6" t="s">
        <v>65</v>
      </c>
      <c r="H59" s="18" t="str">
        <f>IF(api_version=2,"Yes","No")</f>
        <v>Yes</v>
      </c>
      <c r="I59" s="15" t="s">
        <v>65</v>
      </c>
      <c r="J59" s="6"/>
      <c r="K59" s="89" t="str">
        <f>IF(api_version=2,"Yes","No")</f>
        <v>Yes</v>
      </c>
      <c r="L59" s="97" t="s">
        <v>65</v>
      </c>
      <c r="M59" s="6"/>
      <c r="N59" s="6"/>
      <c r="O59" s="18" t="s">
        <v>65</v>
      </c>
      <c r="P59" s="15" t="s">
        <v>65</v>
      </c>
      <c r="Q59" s="18" t="s">
        <v>65</v>
      </c>
      <c r="R59" s="15"/>
      <c r="S59" s="6" t="s">
        <v>65</v>
      </c>
      <c r="T59" s="6"/>
      <c r="U59" s="6"/>
      <c r="V59" s="6"/>
      <c r="W59" s="6"/>
      <c r="X59" s="6"/>
      <c r="Y59" s="6"/>
      <c r="Z59" s="6" t="s">
        <v>65</v>
      </c>
      <c r="AA59" s="6" t="str">
        <f t="shared" si="2"/>
        <v>No</v>
      </c>
      <c r="AB59" s="6"/>
      <c r="AC59" s="6" t="s">
        <v>65</v>
      </c>
      <c r="AD59" s="6"/>
      <c r="AE59" s="6"/>
      <c r="AF59" s="6" t="s">
        <v>65</v>
      </c>
      <c r="AG59" s="6" t="s">
        <v>65</v>
      </c>
      <c r="AH59" s="6" t="str">
        <f t="shared" si="13"/>
        <v>No</v>
      </c>
      <c r="AI59" s="6" t="s">
        <v>64</v>
      </c>
      <c r="AJ59" s="6"/>
      <c r="AK59" s="6"/>
      <c r="AL59" s="6" t="s">
        <v>65</v>
      </c>
      <c r="AM59" s="6"/>
      <c r="AN59" s="6"/>
      <c r="AO59" s="6" t="s">
        <v>65</v>
      </c>
      <c r="AP59" s="6"/>
      <c r="AQ59" s="6"/>
      <c r="AR59" s="6"/>
      <c r="AS59" s="6" t="s">
        <v>65</v>
      </c>
      <c r="AT59" s="6" t="s">
        <v>64</v>
      </c>
      <c r="AU59" s="18"/>
      <c r="AV59" s="15"/>
      <c r="AW59" s="6"/>
      <c r="AX59" s="6"/>
      <c r="AY59" s="6" t="s">
        <v>64</v>
      </c>
      <c r="AZ59" s="6"/>
      <c r="BA59" s="6"/>
      <c r="BB59" s="6"/>
      <c r="BC59" s="6"/>
      <c r="BD59" s="6" t="s">
        <v>65</v>
      </c>
      <c r="BE59" s="6" t="s">
        <v>65</v>
      </c>
    </row>
    <row r="60" spans="1:57" ht="15.6" thickTop="1" thickBot="1" x14ac:dyDescent="0.35">
      <c r="B60" s="109" t="str">
        <f>IF(api_ver=2,"middleName","-")</f>
        <v>-</v>
      </c>
      <c r="C60" s="46" t="s">
        <v>613</v>
      </c>
      <c r="D60" s="6" t="s">
        <v>64</v>
      </c>
      <c r="E60" s="6" t="s">
        <v>65</v>
      </c>
      <c r="F60" s="6" t="s">
        <v>65</v>
      </c>
      <c r="G60" s="6" t="s">
        <v>65</v>
      </c>
      <c r="H60" s="18" t="s">
        <v>65</v>
      </c>
      <c r="I60" s="15" t="s">
        <v>65</v>
      </c>
      <c r="J60" s="6" t="s">
        <v>65</v>
      </c>
      <c r="K60" s="89" t="s">
        <v>65</v>
      </c>
      <c r="L60" s="97" t="s">
        <v>65</v>
      </c>
      <c r="M60" s="6"/>
      <c r="N60" s="6"/>
      <c r="O60" s="18" t="s">
        <v>65</v>
      </c>
      <c r="P60" s="15" t="s">
        <v>65</v>
      </c>
      <c r="Q60" s="18" t="str">
        <f>IF(api_ver=2,"Yes","No")</f>
        <v>No</v>
      </c>
      <c r="R60" s="15"/>
      <c r="S60" s="6" t="s">
        <v>65</v>
      </c>
      <c r="T60" s="6"/>
      <c r="U60" s="6"/>
      <c r="V60" s="6"/>
      <c r="W60" s="6"/>
      <c r="X60" s="6"/>
      <c r="Y60" s="6"/>
      <c r="Z60" s="6" t="s">
        <v>65</v>
      </c>
      <c r="AA60" s="6" t="str">
        <f t="shared" si="2"/>
        <v>No</v>
      </c>
      <c r="AB60" s="6"/>
      <c r="AC60" s="6" t="s">
        <v>65</v>
      </c>
      <c r="AD60" s="6" t="s">
        <v>65</v>
      </c>
      <c r="AE60" s="6"/>
      <c r="AF60" s="6" t="s">
        <v>65</v>
      </c>
      <c r="AG60" s="6" t="s">
        <v>65</v>
      </c>
      <c r="AH60" s="6" t="str">
        <f t="shared" si="13"/>
        <v>No</v>
      </c>
      <c r="AI60" s="6" t="s">
        <v>65</v>
      </c>
      <c r="AJ60" s="6"/>
      <c r="AK60" s="6"/>
      <c r="AL60" s="6" t="s">
        <v>65</v>
      </c>
      <c r="AM60" s="6">
        <v>0</v>
      </c>
      <c r="AN60" s="6" t="s">
        <v>65</v>
      </c>
      <c r="AO60" s="6" t="s">
        <v>65</v>
      </c>
      <c r="AP60" s="6"/>
      <c r="AQ60" s="6"/>
      <c r="AR60" s="6"/>
      <c r="AS60" s="6" t="s">
        <v>65</v>
      </c>
      <c r="AT60" s="6" t="s">
        <v>64</v>
      </c>
      <c r="AU60" s="18"/>
      <c r="AV60" s="15"/>
      <c r="AW60" s="6" t="s">
        <v>897</v>
      </c>
      <c r="AX60" s="6"/>
      <c r="AY60" s="6" t="s">
        <v>64</v>
      </c>
      <c r="AZ60" s="6"/>
      <c r="BA60" s="6"/>
      <c r="BB60" s="6"/>
      <c r="BC60" s="6"/>
      <c r="BD60" s="6" t="s">
        <v>65</v>
      </c>
      <c r="BE60" s="6" t="s">
        <v>65</v>
      </c>
    </row>
    <row r="61" spans="1:57" ht="15.6" thickTop="1" thickBot="1" x14ac:dyDescent="0.35">
      <c r="B61" s="109" t="str">
        <f>IF(api_ver=2,"surname","-")</f>
        <v>-</v>
      </c>
      <c r="D61" s="6" t="s">
        <v>64</v>
      </c>
      <c r="E61" s="6" t="s">
        <v>64</v>
      </c>
      <c r="F61" s="6" t="s">
        <v>65</v>
      </c>
      <c r="G61" s="6" t="str">
        <f>IF(api_ver=2,"Yes","No")</f>
        <v>No</v>
      </c>
      <c r="H61" s="18" t="str">
        <f>IF(api_version=2,"Yes","No")</f>
        <v>Yes</v>
      </c>
      <c r="I61" s="15" t="str">
        <f>IF(api_version=2,"Yes","No")</f>
        <v>Yes</v>
      </c>
      <c r="J61" s="6" t="s">
        <v>64</v>
      </c>
      <c r="K61" s="89" t="s">
        <v>64</v>
      </c>
      <c r="L61" s="97" t="s">
        <v>65</v>
      </c>
      <c r="M61" s="6"/>
      <c r="N61" s="6"/>
      <c r="O61" s="18" t="s">
        <v>65</v>
      </c>
      <c r="P61" s="15" t="s">
        <v>65</v>
      </c>
      <c r="Q61" s="18" t="str">
        <f>IF(api_ver=2,"Yes","No")</f>
        <v>No</v>
      </c>
      <c r="R61" s="15"/>
      <c r="S61" s="6" t="str">
        <f>IF(api_ver=2,"Yes","No")</f>
        <v>No</v>
      </c>
      <c r="T61" s="6"/>
      <c r="U61" s="6"/>
      <c r="V61" s="6"/>
      <c r="W61" s="6"/>
      <c r="X61" s="6" t="s">
        <v>667</v>
      </c>
      <c r="Y61" s="6" t="s">
        <v>667</v>
      </c>
      <c r="Z61" s="6" t="s">
        <v>65</v>
      </c>
      <c r="AA61" s="6" t="str">
        <f t="shared" si="2"/>
        <v>No</v>
      </c>
      <c r="AB61" s="6"/>
      <c r="AC61" s="6" t="s">
        <v>65</v>
      </c>
      <c r="AD61" s="6" t="s">
        <v>65</v>
      </c>
      <c r="AE61" s="6"/>
      <c r="AF61" s="6" t="s">
        <v>65</v>
      </c>
      <c r="AG61" s="6" t="s">
        <v>65</v>
      </c>
      <c r="AH61" s="6" t="str">
        <f t="shared" si="13"/>
        <v>No</v>
      </c>
      <c r="AI61" s="6" t="s">
        <v>64</v>
      </c>
      <c r="AJ61" s="6"/>
      <c r="AK61" s="6"/>
      <c r="AL61" s="6" t="s">
        <v>64</v>
      </c>
      <c r="AM61" s="6">
        <v>0</v>
      </c>
      <c r="AN61" s="6" t="s">
        <v>65</v>
      </c>
      <c r="AO61" s="6" t="s">
        <v>64</v>
      </c>
      <c r="AP61" s="6"/>
      <c r="AQ61" s="6"/>
      <c r="AR61" s="6"/>
      <c r="AS61" s="6" t="s">
        <v>65</v>
      </c>
      <c r="AT61" s="6" t="s">
        <v>64</v>
      </c>
      <c r="AU61" s="18"/>
      <c r="AV61" s="15"/>
      <c r="AW61" s="6" t="s">
        <v>897</v>
      </c>
      <c r="AX61" s="6"/>
      <c r="AY61" s="6" t="s">
        <v>64</v>
      </c>
      <c r="AZ61" s="6"/>
      <c r="BA61" s="6"/>
      <c r="BB61" s="6" t="s">
        <v>65</v>
      </c>
      <c r="BC61" s="6"/>
      <c r="BD61" s="6" t="s">
        <v>65</v>
      </c>
      <c r="BE61" s="6" t="s">
        <v>65</v>
      </c>
    </row>
    <row r="62" spans="1:57" s="90" customFormat="1" ht="15.6" thickTop="1" thickBot="1" x14ac:dyDescent="0.35">
      <c r="B62" s="92" t="s">
        <v>964</v>
      </c>
      <c r="C62" s="46"/>
      <c r="D62" s="6" t="s">
        <v>64</v>
      </c>
      <c r="E62" s="6" t="s">
        <v>65</v>
      </c>
      <c r="F62" s="6" t="s">
        <v>65</v>
      </c>
      <c r="G62" s="6" t="s">
        <v>65</v>
      </c>
      <c r="H62" s="18" t="s">
        <v>64</v>
      </c>
      <c r="I62" s="15" t="s">
        <v>64</v>
      </c>
      <c r="J62" s="6" t="s">
        <v>65</v>
      </c>
      <c r="K62" s="89" t="s">
        <v>64</v>
      </c>
      <c r="L62" s="97" t="s">
        <v>65</v>
      </c>
      <c r="M62" s="6" t="s">
        <v>65</v>
      </c>
      <c r="N62" s="6" t="s">
        <v>65</v>
      </c>
      <c r="O62" s="18" t="s">
        <v>65</v>
      </c>
      <c r="P62" s="15" t="s">
        <v>65</v>
      </c>
      <c r="Q62" s="18" t="str">
        <f>IF(api_ver=2,"Yes","No")</f>
        <v>No</v>
      </c>
      <c r="R62" s="15"/>
      <c r="S62" s="6" t="str">
        <f>IF(api_ver=2,"Yes","No")</f>
        <v>No</v>
      </c>
      <c r="T62" s="6"/>
      <c r="U62" s="6" t="s">
        <v>65</v>
      </c>
      <c r="V62" s="6" t="s">
        <v>65</v>
      </c>
      <c r="W62" s="6"/>
      <c r="X62" s="6" t="s">
        <v>667</v>
      </c>
      <c r="Y62" s="6" t="s">
        <v>667</v>
      </c>
      <c r="Z62" s="6" t="s">
        <v>65</v>
      </c>
      <c r="AA62" s="6" t="str">
        <f t="shared" si="2"/>
        <v>Yes</v>
      </c>
      <c r="AB62" s="6" t="s">
        <v>65</v>
      </c>
      <c r="AC62" s="6" t="s">
        <v>65</v>
      </c>
      <c r="AD62" s="6" t="s">
        <v>65</v>
      </c>
      <c r="AE62" s="6"/>
      <c r="AF62" s="6" t="s">
        <v>64</v>
      </c>
      <c r="AG62" s="6" t="s">
        <v>65</v>
      </c>
      <c r="AH62" s="6" t="str">
        <f t="shared" si="13"/>
        <v>No</v>
      </c>
      <c r="AI62" s="6" t="s">
        <v>64</v>
      </c>
      <c r="AJ62" s="6" t="s">
        <v>64</v>
      </c>
      <c r="AK62" s="6" t="s">
        <v>65</v>
      </c>
      <c r="AL62" s="6" t="s">
        <v>65</v>
      </c>
      <c r="AM62" s="6">
        <v>0</v>
      </c>
      <c r="AN62" s="6" t="s">
        <v>65</v>
      </c>
      <c r="AO62" s="6" t="s">
        <v>65</v>
      </c>
      <c r="AP62" s="6" t="s">
        <v>65</v>
      </c>
      <c r="AQ62" s="6"/>
      <c r="AR62" s="6" t="s">
        <v>65</v>
      </c>
      <c r="AS62" s="6" t="s">
        <v>65</v>
      </c>
      <c r="AT62" s="6" t="s">
        <v>65</v>
      </c>
      <c r="AU62" s="18"/>
      <c r="AV62" s="15" t="s">
        <v>65</v>
      </c>
      <c r="AW62" s="6" t="s">
        <v>65</v>
      </c>
      <c r="AX62" s="6" t="s">
        <v>65</v>
      </c>
      <c r="AY62" s="6" t="s">
        <v>64</v>
      </c>
      <c r="AZ62" s="6" t="s">
        <v>65</v>
      </c>
      <c r="BA62" s="6"/>
      <c r="BB62" s="6" t="s">
        <v>65</v>
      </c>
      <c r="BC62" s="6" t="s">
        <v>65</v>
      </c>
      <c r="BD62" s="6" t="s">
        <v>65</v>
      </c>
      <c r="BE62" s="6" t="s">
        <v>65</v>
      </c>
    </row>
    <row r="63" spans="1:57" ht="15" thickTop="1" x14ac:dyDescent="0.3">
      <c r="B63" s="108" t="str">
        <f>IF(api_ver=2,"address.type","-")</f>
        <v>-</v>
      </c>
      <c r="D63" s="6" t="s">
        <v>65</v>
      </c>
      <c r="E63" s="6" t="s">
        <v>65</v>
      </c>
      <c r="F63" s="6" t="s">
        <v>65</v>
      </c>
      <c r="G63" s="6" t="s">
        <v>65</v>
      </c>
      <c r="H63" s="18" t="s">
        <v>65</v>
      </c>
      <c r="I63" s="15" t="s">
        <v>65</v>
      </c>
      <c r="J63" s="6"/>
      <c r="K63" s="89" t="str">
        <f>IF(api_version=2,"Yes","No")</f>
        <v>Yes</v>
      </c>
      <c r="L63" s="97" t="s">
        <v>65</v>
      </c>
      <c r="M63" s="6"/>
      <c r="N63" s="6"/>
      <c r="O63" s="18" t="s">
        <v>65</v>
      </c>
      <c r="P63" s="15" t="s">
        <v>65</v>
      </c>
      <c r="Q63" s="18" t="str">
        <f>IF(api_ver=2,"Yes","No")</f>
        <v>No</v>
      </c>
      <c r="R63" s="15"/>
      <c r="S63" s="6" t="s">
        <v>65</v>
      </c>
      <c r="T63" s="6"/>
      <c r="U63" s="6"/>
      <c r="V63" s="6"/>
      <c r="W63" s="6"/>
      <c r="X63" s="6"/>
      <c r="Y63" s="6"/>
      <c r="Z63" s="6" t="s">
        <v>65</v>
      </c>
      <c r="AA63" s="6" t="str">
        <f t="shared" si="2"/>
        <v>No</v>
      </c>
      <c r="AB63" s="6"/>
      <c r="AC63" s="6" t="s">
        <v>65</v>
      </c>
      <c r="AD63" s="6"/>
      <c r="AE63" s="6"/>
      <c r="AF63" s="6" t="s">
        <v>65</v>
      </c>
      <c r="AG63" s="6" t="s">
        <v>65</v>
      </c>
      <c r="AH63" s="6" t="str">
        <f t="shared" si="13"/>
        <v>No</v>
      </c>
      <c r="AI63" s="6" t="s">
        <v>64</v>
      </c>
      <c r="AJ63" s="6"/>
      <c r="AK63" s="6"/>
      <c r="AL63" s="6" t="s">
        <v>65</v>
      </c>
      <c r="AM63" s="6"/>
      <c r="AN63" s="6" t="s">
        <v>65</v>
      </c>
      <c r="AO63" s="6" t="s">
        <v>65</v>
      </c>
      <c r="AP63" s="6"/>
      <c r="AQ63" s="6"/>
      <c r="AR63" s="6"/>
      <c r="AS63" s="6" t="s">
        <v>65</v>
      </c>
      <c r="AT63" s="6" t="s">
        <v>65</v>
      </c>
      <c r="AU63" s="18"/>
      <c r="AV63" s="15"/>
      <c r="AW63" s="6"/>
      <c r="AX63" s="6"/>
      <c r="AY63" s="6" t="s">
        <v>65</v>
      </c>
      <c r="AZ63" s="6"/>
      <c r="BA63" s="6"/>
      <c r="BB63" s="6"/>
      <c r="BC63" s="6"/>
      <c r="BD63" s="6" t="s">
        <v>65</v>
      </c>
      <c r="BE63" s="6" t="s">
        <v>65</v>
      </c>
    </row>
    <row r="64" spans="1:57" x14ac:dyDescent="0.3">
      <c r="B64" s="85" t="str">
        <f>IF(api_ver=2,"address.simpleValue","Address/SimpleValue")</f>
        <v>Address/SimpleValue</v>
      </c>
      <c r="D64" s="6" t="s">
        <v>64</v>
      </c>
      <c r="E64" s="7" t="s">
        <v>669</v>
      </c>
      <c r="F64" s="6" t="s">
        <v>65</v>
      </c>
      <c r="G64" s="6" t="s">
        <v>65</v>
      </c>
      <c r="H64" s="18" t="s">
        <v>64</v>
      </c>
      <c r="I64" s="15" t="s">
        <v>64</v>
      </c>
      <c r="J64" s="6" t="s">
        <v>64</v>
      </c>
      <c r="K64" s="89" t="s">
        <v>64</v>
      </c>
      <c r="L64" s="97" t="str">
        <f>IF(api_version=2,"Yes","No")</f>
        <v>Yes</v>
      </c>
      <c r="M64" s="6" t="s">
        <v>65</v>
      </c>
      <c r="N64" s="6" t="s">
        <v>64</v>
      </c>
      <c r="O64" s="18" t="s">
        <v>65</v>
      </c>
      <c r="P64" s="15" t="s">
        <v>65</v>
      </c>
      <c r="Q64" s="18" t="s">
        <v>64</v>
      </c>
      <c r="R64" s="15"/>
      <c r="S64" s="6" t="s">
        <v>64</v>
      </c>
      <c r="T64" s="6"/>
      <c r="U64" s="6" t="s">
        <v>65</v>
      </c>
      <c r="V64" s="6" t="s">
        <v>65</v>
      </c>
      <c r="W64" s="6" t="s">
        <v>64</v>
      </c>
      <c r="X64" s="6" t="s">
        <v>64</v>
      </c>
      <c r="Y64" s="6" t="s">
        <v>64</v>
      </c>
      <c r="Z64" s="6" t="s">
        <v>65</v>
      </c>
      <c r="AA64" s="6" t="str">
        <f t="shared" si="2"/>
        <v>Yes</v>
      </c>
      <c r="AB64" s="6" t="s">
        <v>65</v>
      </c>
      <c r="AC64" s="6" t="s">
        <v>64</v>
      </c>
      <c r="AD64" s="6" t="s">
        <v>65</v>
      </c>
      <c r="AE64" s="6" t="s">
        <v>64</v>
      </c>
      <c r="AF64" s="6" t="s">
        <v>64</v>
      </c>
      <c r="AG64" s="6" t="s">
        <v>65</v>
      </c>
      <c r="AH64" s="6" t="str">
        <f t="shared" si="13"/>
        <v>No</v>
      </c>
      <c r="AI64" s="6" t="s">
        <v>64</v>
      </c>
      <c r="AJ64" s="6" t="s">
        <v>64</v>
      </c>
      <c r="AK64" s="6" t="s">
        <v>65</v>
      </c>
      <c r="AL64" s="6" t="s">
        <v>65</v>
      </c>
      <c r="AM64" s="6" t="s">
        <v>64</v>
      </c>
      <c r="AN64" s="6" t="s">
        <v>64</v>
      </c>
      <c r="AO64" s="6" t="s">
        <v>65</v>
      </c>
      <c r="AP64" s="6" t="s">
        <v>65</v>
      </c>
      <c r="AQ64" s="6" t="s">
        <v>64</v>
      </c>
      <c r="AR64" s="6" t="s">
        <v>65</v>
      </c>
      <c r="AS64" s="6" t="s">
        <v>64</v>
      </c>
      <c r="AT64" s="6" t="s">
        <v>65</v>
      </c>
      <c r="AU64" s="18" t="s">
        <v>64</v>
      </c>
      <c r="AV64" s="15" t="s">
        <v>65</v>
      </c>
      <c r="AW64" s="6" t="s">
        <v>64</v>
      </c>
      <c r="AX64" s="6" t="s">
        <v>65</v>
      </c>
      <c r="AY64" s="6" t="s">
        <v>64</v>
      </c>
      <c r="AZ64" s="6" t="s">
        <v>64</v>
      </c>
      <c r="BA64" s="6" t="s">
        <v>65</v>
      </c>
      <c r="BB64" s="6" t="s">
        <v>65</v>
      </c>
      <c r="BC64" s="6" t="s">
        <v>65</v>
      </c>
      <c r="BD64" s="6" t="s">
        <v>65</v>
      </c>
      <c r="BE64" s="6" t="s">
        <v>65</v>
      </c>
    </row>
    <row r="65" spans="2:57" x14ac:dyDescent="0.3">
      <c r="B65" s="85" t="str">
        <f>IF(api_ver=2,"address.houseNumber","Address/HouseNumber")</f>
        <v>Address/HouseNumber</v>
      </c>
      <c r="D65" s="6" t="s">
        <v>64</v>
      </c>
      <c r="E65" s="6" t="s">
        <v>65</v>
      </c>
      <c r="F65" s="6" t="s">
        <v>65</v>
      </c>
      <c r="G65" s="6" t="s">
        <v>65</v>
      </c>
      <c r="H65" s="18" t="s">
        <v>65</v>
      </c>
      <c r="I65" s="15" t="s">
        <v>65</v>
      </c>
      <c r="J65" s="6"/>
      <c r="K65" s="89" t="s">
        <v>65</v>
      </c>
      <c r="L65" s="97" t="s">
        <v>65</v>
      </c>
      <c r="M65" s="6"/>
      <c r="N65" s="6"/>
      <c r="O65" s="18" t="s">
        <v>65</v>
      </c>
      <c r="P65" s="15" t="s">
        <v>65</v>
      </c>
      <c r="Q65" s="18" t="s">
        <v>65</v>
      </c>
      <c r="R65" s="15"/>
      <c r="S65" s="6" t="str">
        <f>IF(api_ver=2,"Yes","No")</f>
        <v>No</v>
      </c>
      <c r="T65" s="6"/>
      <c r="U65" s="6"/>
      <c r="V65" s="6"/>
      <c r="W65" s="6"/>
      <c r="X65" s="6"/>
      <c r="Y65" s="6"/>
      <c r="Z65" s="6" t="s">
        <v>65</v>
      </c>
      <c r="AA65" s="6" t="str">
        <f t="shared" si="2"/>
        <v>Yes</v>
      </c>
      <c r="AB65" s="6"/>
      <c r="AC65" s="6" t="s">
        <v>65</v>
      </c>
      <c r="AD65" s="6"/>
      <c r="AE65" s="6"/>
      <c r="AF65" s="6" t="s">
        <v>64</v>
      </c>
      <c r="AG65" s="6" t="s">
        <v>65</v>
      </c>
      <c r="AH65" s="6" t="str">
        <f t="shared" si="13"/>
        <v>No</v>
      </c>
      <c r="AI65" s="6" t="s">
        <v>65</v>
      </c>
      <c r="AJ65" s="6"/>
      <c r="AK65" s="6"/>
      <c r="AL65" s="6" t="s">
        <v>65</v>
      </c>
      <c r="AM65" s="6"/>
      <c r="AN65" s="6" t="s">
        <v>65</v>
      </c>
      <c r="AO65" s="6" t="s">
        <v>65</v>
      </c>
      <c r="AP65" s="6"/>
      <c r="AQ65" s="6"/>
      <c r="AR65" s="6"/>
      <c r="AS65" s="6" t="s">
        <v>65</v>
      </c>
      <c r="AT65" s="6" t="s">
        <v>65</v>
      </c>
      <c r="AU65" s="18"/>
      <c r="AV65" s="15"/>
      <c r="AW65" s="6"/>
      <c r="AX65" s="6"/>
      <c r="AY65" s="6" t="s">
        <v>65</v>
      </c>
      <c r="AZ65" s="6"/>
      <c r="BA65" s="6"/>
      <c r="BB65" s="6"/>
      <c r="BC65" s="6"/>
      <c r="BD65" s="6" t="s">
        <v>65</v>
      </c>
      <c r="BE65" s="6" t="s">
        <v>65</v>
      </c>
    </row>
    <row r="66" spans="2:57" x14ac:dyDescent="0.3">
      <c r="B66" s="85" t="str">
        <f>IF(api_ver=2,"address.street","Address/Street")</f>
        <v>Address/Street</v>
      </c>
      <c r="D66" s="6" t="s">
        <v>64</v>
      </c>
      <c r="E66" s="6" t="s">
        <v>65</v>
      </c>
      <c r="F66" s="6" t="s">
        <v>65</v>
      </c>
      <c r="G66" s="6" t="s">
        <v>65</v>
      </c>
      <c r="H66" s="18" t="s">
        <v>65</v>
      </c>
      <c r="I66" s="15" t="s">
        <v>64</v>
      </c>
      <c r="J66" s="6"/>
      <c r="K66" s="89" t="s">
        <v>64</v>
      </c>
      <c r="L66" s="97" t="s">
        <v>65</v>
      </c>
      <c r="M66" s="6"/>
      <c r="N66" s="6"/>
      <c r="O66" s="18" t="s">
        <v>65</v>
      </c>
      <c r="P66" s="15" t="s">
        <v>65</v>
      </c>
      <c r="Q66" s="18" t="s">
        <v>64</v>
      </c>
      <c r="R66" s="15"/>
      <c r="S66" s="6" t="str">
        <f>IF(api_ver=2,"Yes","No")</f>
        <v>No</v>
      </c>
      <c r="T66" s="6"/>
      <c r="U66" s="6"/>
      <c r="V66" s="6"/>
      <c r="W66" s="6"/>
      <c r="X66" s="6"/>
      <c r="Y66" s="6"/>
      <c r="Z66" s="6" t="s">
        <v>65</v>
      </c>
      <c r="AA66" s="6" t="str">
        <f t="shared" si="2"/>
        <v>Yes</v>
      </c>
      <c r="AB66" s="6"/>
      <c r="AC66" s="6" t="s">
        <v>65</v>
      </c>
      <c r="AD66" s="6"/>
      <c r="AE66" s="6"/>
      <c r="AF66" s="6" t="s">
        <v>64</v>
      </c>
      <c r="AG66" s="6" t="s">
        <v>65</v>
      </c>
      <c r="AH66" s="6" t="str">
        <f t="shared" si="13"/>
        <v>No</v>
      </c>
      <c r="AI66" s="6" t="s">
        <v>64</v>
      </c>
      <c r="AJ66" s="6"/>
      <c r="AK66" s="6"/>
      <c r="AL66" s="6" t="s">
        <v>65</v>
      </c>
      <c r="AM66" s="6"/>
      <c r="AN66" s="6" t="s">
        <v>65</v>
      </c>
      <c r="AO66" s="6" t="s">
        <v>65</v>
      </c>
      <c r="AP66" s="6"/>
      <c r="AQ66" s="6"/>
      <c r="AR66" s="6"/>
      <c r="AS66" s="6" t="s">
        <v>65</v>
      </c>
      <c r="AT66" s="6" t="s">
        <v>65</v>
      </c>
      <c r="AU66" s="18"/>
      <c r="AV66" s="15"/>
      <c r="AW66" s="6"/>
      <c r="AX66" s="6"/>
      <c r="AY66" s="6" t="s">
        <v>64</v>
      </c>
      <c r="AZ66" s="6"/>
      <c r="BA66" s="6"/>
      <c r="BB66" s="6"/>
      <c r="BC66" s="6"/>
      <c r="BD66" s="6" t="s">
        <v>65</v>
      </c>
      <c r="BE66" s="6" t="s">
        <v>65</v>
      </c>
    </row>
    <row r="67" spans="2:57" x14ac:dyDescent="0.3">
      <c r="B67" s="85" t="str">
        <f>IF(api_ver=2,"address.city","Address/City")</f>
        <v>Address/City</v>
      </c>
      <c r="D67" s="6" t="s">
        <v>64</v>
      </c>
      <c r="E67" s="6" t="s">
        <v>65</v>
      </c>
      <c r="F67" s="6" t="s">
        <v>65</v>
      </c>
      <c r="G67" s="6" t="s">
        <v>65</v>
      </c>
      <c r="H67" s="18" t="s">
        <v>64</v>
      </c>
      <c r="I67" s="15" t="s">
        <v>64</v>
      </c>
      <c r="J67" s="6"/>
      <c r="K67" s="118" t="s">
        <v>669</v>
      </c>
      <c r="L67" s="97" t="s">
        <v>65</v>
      </c>
      <c r="M67" s="6"/>
      <c r="N67" s="6"/>
      <c r="O67" s="18" t="s">
        <v>65</v>
      </c>
      <c r="P67" s="15" t="s">
        <v>65</v>
      </c>
      <c r="Q67" s="76" t="s">
        <v>669</v>
      </c>
      <c r="R67" s="15"/>
      <c r="S67" s="6" t="str">
        <f>IF(api_ver=2,"Yes","No")</f>
        <v>No</v>
      </c>
      <c r="T67" s="6"/>
      <c r="U67" s="6"/>
      <c r="V67" s="6"/>
      <c r="W67" s="6"/>
      <c r="X67" s="6"/>
      <c r="Y67" s="6"/>
      <c r="Z67" s="6" t="s">
        <v>65</v>
      </c>
      <c r="AA67" s="6" t="str">
        <f t="shared" si="2"/>
        <v>Yes</v>
      </c>
      <c r="AB67" s="6"/>
      <c r="AC67" s="6" t="s">
        <v>65</v>
      </c>
      <c r="AD67" s="6"/>
      <c r="AE67" s="6"/>
      <c r="AF67" s="6" t="s">
        <v>64</v>
      </c>
      <c r="AG67" s="6" t="s">
        <v>65</v>
      </c>
      <c r="AH67" s="6" t="str">
        <f t="shared" si="13"/>
        <v>No</v>
      </c>
      <c r="AI67" s="6" t="s">
        <v>64</v>
      </c>
      <c r="AJ67" s="6"/>
      <c r="AK67" s="6"/>
      <c r="AL67" s="6" t="s">
        <v>65</v>
      </c>
      <c r="AM67" s="6"/>
      <c r="AN67" s="6" t="s">
        <v>65</v>
      </c>
      <c r="AO67" s="6" t="s">
        <v>65</v>
      </c>
      <c r="AP67" s="6"/>
      <c r="AQ67" s="6"/>
      <c r="AR67" s="6"/>
      <c r="AS67" s="6" t="s">
        <v>65</v>
      </c>
      <c r="AT67" s="6" t="s">
        <v>65</v>
      </c>
      <c r="AU67" s="18"/>
      <c r="AV67" s="15"/>
      <c r="AW67" s="6"/>
      <c r="AX67" s="6"/>
      <c r="AY67" s="6" t="s">
        <v>64</v>
      </c>
      <c r="AZ67" s="6"/>
      <c r="BA67" s="6"/>
      <c r="BB67" s="6"/>
      <c r="BC67" s="6"/>
      <c r="BD67" s="6" t="s">
        <v>65</v>
      </c>
      <c r="BE67" s="6" t="s">
        <v>65</v>
      </c>
    </row>
    <row r="68" spans="2:57" x14ac:dyDescent="0.3">
      <c r="B68" s="85" t="str">
        <f>IF(api_ver=2,"address.province","Address/Province")</f>
        <v>Address/Province</v>
      </c>
      <c r="D68" s="6" t="s">
        <v>64</v>
      </c>
      <c r="E68" s="6" t="s">
        <v>65</v>
      </c>
      <c r="F68" s="6" t="s">
        <v>65</v>
      </c>
      <c r="G68" s="6" t="s">
        <v>65</v>
      </c>
      <c r="H68" s="18" t="s">
        <v>65</v>
      </c>
      <c r="I68" s="15" t="s">
        <v>65</v>
      </c>
      <c r="J68" s="6"/>
      <c r="K68" s="89" t="s">
        <v>64</v>
      </c>
      <c r="L68" s="97" t="s">
        <v>65</v>
      </c>
      <c r="M68" s="6"/>
      <c r="N68" s="6"/>
      <c r="O68" s="18" t="s">
        <v>65</v>
      </c>
      <c r="P68" s="15" t="s">
        <v>65</v>
      </c>
      <c r="Q68" s="18" t="s">
        <v>64</v>
      </c>
      <c r="R68" s="15"/>
      <c r="S68" s="6" t="s">
        <v>65</v>
      </c>
      <c r="T68" s="6"/>
      <c r="U68" s="6"/>
      <c r="V68" s="6"/>
      <c r="W68" s="6"/>
      <c r="X68" s="6"/>
      <c r="Y68" s="6"/>
      <c r="Z68" s="6" t="s">
        <v>65</v>
      </c>
      <c r="AA68" s="6" t="str">
        <f t="shared" si="2"/>
        <v>No</v>
      </c>
      <c r="AB68" s="6"/>
      <c r="AC68" s="6" t="s">
        <v>65</v>
      </c>
      <c r="AD68" s="6"/>
      <c r="AE68" s="6"/>
      <c r="AF68" s="6" t="s">
        <v>65</v>
      </c>
      <c r="AG68" s="6" t="s">
        <v>65</v>
      </c>
      <c r="AH68" s="6" t="str">
        <f t="shared" si="13"/>
        <v>No</v>
      </c>
      <c r="AI68" s="6" t="s">
        <v>64</v>
      </c>
      <c r="AJ68" s="6"/>
      <c r="AK68" s="6"/>
      <c r="AL68" s="6" t="s">
        <v>65</v>
      </c>
      <c r="AM68" s="6"/>
      <c r="AN68" s="6" t="s">
        <v>65</v>
      </c>
      <c r="AO68" s="6" t="s">
        <v>65</v>
      </c>
      <c r="AP68" s="6"/>
      <c r="AQ68" s="6"/>
      <c r="AR68" s="6"/>
      <c r="AS68" s="6" t="s">
        <v>65</v>
      </c>
      <c r="AT68" s="6" t="s">
        <v>65</v>
      </c>
      <c r="AU68" s="18"/>
      <c r="AV68" s="15"/>
      <c r="AW68" s="6"/>
      <c r="AX68" s="6"/>
      <c r="AY68" s="6" t="s">
        <v>64</v>
      </c>
      <c r="AZ68" s="6"/>
      <c r="BA68" s="6"/>
      <c r="BB68" s="6"/>
      <c r="BC68" s="6"/>
      <c r="BD68" s="6" t="s">
        <v>65</v>
      </c>
      <c r="BE68" s="6" t="s">
        <v>65</v>
      </c>
    </row>
    <row r="69" spans="2:57" x14ac:dyDescent="0.3">
      <c r="B69" s="85" t="str">
        <f>IF(api_ver=2,"address.postalCode","Address/PostalCode")</f>
        <v>Address/PostalCode</v>
      </c>
      <c r="D69" s="6" t="s">
        <v>64</v>
      </c>
      <c r="E69" s="6" t="s">
        <v>65</v>
      </c>
      <c r="F69" s="6" t="s">
        <v>65</v>
      </c>
      <c r="G69" s="6" t="s">
        <v>65</v>
      </c>
      <c r="H69" s="18" t="s">
        <v>65</v>
      </c>
      <c r="I69" s="15" t="s">
        <v>64</v>
      </c>
      <c r="J69" s="6"/>
      <c r="K69" s="89" t="s">
        <v>64</v>
      </c>
      <c r="L69" s="97" t="s">
        <v>65</v>
      </c>
      <c r="M69" s="6"/>
      <c r="N69" s="6"/>
      <c r="O69" s="18" t="s">
        <v>65</v>
      </c>
      <c r="P69" s="15" t="s">
        <v>65</v>
      </c>
      <c r="Q69" s="18" t="s">
        <v>64</v>
      </c>
      <c r="R69" s="15"/>
      <c r="S69" s="6" t="str">
        <f>IF(api_ver=2,"Yes","No")</f>
        <v>No</v>
      </c>
      <c r="T69" s="6"/>
      <c r="U69" s="6"/>
      <c r="V69" s="6"/>
      <c r="W69" s="6"/>
      <c r="X69" s="6"/>
      <c r="Y69" s="6"/>
      <c r="Z69" s="6" t="s">
        <v>65</v>
      </c>
      <c r="AA69" s="6" t="str">
        <f t="shared" si="2"/>
        <v>Yes</v>
      </c>
      <c r="AB69" s="6"/>
      <c r="AC69" s="6" t="s">
        <v>65</v>
      </c>
      <c r="AD69" s="6"/>
      <c r="AE69" s="6"/>
      <c r="AF69" s="6" t="s">
        <v>64</v>
      </c>
      <c r="AG69" s="6" t="s">
        <v>65</v>
      </c>
      <c r="AH69" s="6" t="str">
        <f t="shared" si="13"/>
        <v>No</v>
      </c>
      <c r="AI69" s="6" t="s">
        <v>64</v>
      </c>
      <c r="AJ69" s="6"/>
      <c r="AK69" s="6"/>
      <c r="AL69" s="6" t="s">
        <v>65</v>
      </c>
      <c r="AM69" s="6"/>
      <c r="AN69" s="6" t="s">
        <v>65</v>
      </c>
      <c r="AO69" s="6" t="s">
        <v>65</v>
      </c>
      <c r="AP69" s="6"/>
      <c r="AQ69" s="6"/>
      <c r="AR69" s="6"/>
      <c r="AS69" s="6" t="s">
        <v>65</v>
      </c>
      <c r="AT69" s="6" t="s">
        <v>65</v>
      </c>
      <c r="AU69" s="18"/>
      <c r="AV69" s="15"/>
      <c r="AW69" s="6"/>
      <c r="AX69" s="6"/>
      <c r="AY69" s="6" t="s">
        <v>64</v>
      </c>
      <c r="AZ69" s="6"/>
      <c r="BA69" s="6"/>
      <c r="BB69" s="6"/>
      <c r="BC69" s="6"/>
      <c r="BD69" s="6" t="s">
        <v>65</v>
      </c>
      <c r="BE69" s="6" t="s">
        <v>65</v>
      </c>
    </row>
    <row r="70" spans="2:57" x14ac:dyDescent="0.3">
      <c r="B70" s="85" t="str">
        <f>IF(api_ver=2,"telephone","Telephone")</f>
        <v>Telephone</v>
      </c>
      <c r="D70" s="6" t="s">
        <v>65</v>
      </c>
      <c r="E70" s="6" t="s">
        <v>65</v>
      </c>
      <c r="F70" s="6" t="s">
        <v>65</v>
      </c>
      <c r="G70" s="6" t="s">
        <v>65</v>
      </c>
      <c r="H70" s="18" t="s">
        <v>65</v>
      </c>
      <c r="I70" s="15" t="s">
        <v>65</v>
      </c>
      <c r="J70" s="6"/>
      <c r="K70" s="89" t="s">
        <v>65</v>
      </c>
      <c r="L70" s="97" t="s">
        <v>65</v>
      </c>
      <c r="M70" s="6"/>
      <c r="N70" s="6"/>
      <c r="O70" s="18" t="s">
        <v>65</v>
      </c>
      <c r="P70" s="15" t="s">
        <v>65</v>
      </c>
      <c r="Q70" s="18" t="s">
        <v>65</v>
      </c>
      <c r="R70" s="15"/>
      <c r="S70" s="6" t="s">
        <v>65</v>
      </c>
      <c r="T70" s="6"/>
      <c r="U70" s="6"/>
      <c r="V70" s="6"/>
      <c r="W70" s="6"/>
      <c r="X70" s="6"/>
      <c r="Y70" s="6"/>
      <c r="Z70" s="6" t="s">
        <v>65</v>
      </c>
      <c r="AA70" s="6" t="str">
        <f t="shared" si="2"/>
        <v>No</v>
      </c>
      <c r="AB70" s="6"/>
      <c r="AC70" s="6" t="s">
        <v>65</v>
      </c>
      <c r="AD70" s="6"/>
      <c r="AE70" s="6"/>
      <c r="AF70" s="6" t="s">
        <v>65</v>
      </c>
      <c r="AG70" s="6" t="s">
        <v>65</v>
      </c>
      <c r="AH70" s="6" t="str">
        <f t="shared" si="13"/>
        <v>No</v>
      </c>
      <c r="AI70" s="6" t="s">
        <v>65</v>
      </c>
      <c r="AJ70" s="6"/>
      <c r="AK70" s="6"/>
      <c r="AL70" s="6" t="s">
        <v>65</v>
      </c>
      <c r="AM70" s="6"/>
      <c r="AN70" s="6" t="s">
        <v>65</v>
      </c>
      <c r="AO70" s="6" t="s">
        <v>65</v>
      </c>
      <c r="AP70" s="6"/>
      <c r="AQ70" s="6"/>
      <c r="AR70" s="6"/>
      <c r="AS70" s="6" t="s">
        <v>65</v>
      </c>
      <c r="AT70" s="6" t="s">
        <v>65</v>
      </c>
      <c r="AU70" s="18"/>
      <c r="AV70" s="15"/>
      <c r="AW70" s="6"/>
      <c r="AX70" s="6"/>
      <c r="AY70" s="6" t="s">
        <v>65</v>
      </c>
      <c r="AZ70" s="6"/>
      <c r="BA70" s="6"/>
      <c r="BB70" s="6"/>
      <c r="BC70" s="6"/>
      <c r="BD70" s="6" t="s">
        <v>65</v>
      </c>
      <c r="BE70" s="6" t="s">
        <v>65</v>
      </c>
    </row>
    <row r="71" spans="2:57" ht="15" thickBot="1" x14ac:dyDescent="0.35">
      <c r="B71" s="86" t="str">
        <f>IF(api_ver=2,"country","Country")</f>
        <v>Country</v>
      </c>
      <c r="D71" s="6" t="s">
        <v>64</v>
      </c>
      <c r="E71" s="7" t="str">
        <f>IF(api_ver=2,"Yes*","No")</f>
        <v>No</v>
      </c>
      <c r="F71" s="6" t="s">
        <v>65</v>
      </c>
      <c r="G71" s="6" t="s">
        <v>65</v>
      </c>
      <c r="H71" s="18" t="s">
        <v>64</v>
      </c>
      <c r="I71" s="15" t="s">
        <v>65</v>
      </c>
      <c r="J71" s="6"/>
      <c r="K71" s="89" t="s">
        <v>65</v>
      </c>
      <c r="L71" s="97" t="s">
        <v>65</v>
      </c>
      <c r="M71" s="6"/>
      <c r="N71" s="6"/>
      <c r="O71" s="18" t="s">
        <v>65</v>
      </c>
      <c r="P71" s="15" t="s">
        <v>65</v>
      </c>
      <c r="Q71" s="18" t="s">
        <v>65</v>
      </c>
      <c r="R71" s="15"/>
      <c r="S71" s="6" t="str">
        <f>IF(api_ver=2,"Yes","No")</f>
        <v>No</v>
      </c>
      <c r="T71" s="6"/>
      <c r="U71" s="6"/>
      <c r="V71" s="6"/>
      <c r="W71" s="6"/>
      <c r="X71" s="6"/>
      <c r="Y71" s="6"/>
      <c r="Z71" s="6" t="s">
        <v>65</v>
      </c>
      <c r="AA71" s="6" t="str">
        <f t="shared" si="2"/>
        <v>No</v>
      </c>
      <c r="AB71" s="6"/>
      <c r="AC71" s="6" t="s">
        <v>65</v>
      </c>
      <c r="AD71" s="6"/>
      <c r="AE71" s="6"/>
      <c r="AF71" s="6" t="s">
        <v>65</v>
      </c>
      <c r="AG71" s="6" t="s">
        <v>65</v>
      </c>
      <c r="AH71" s="6" t="str">
        <f t="shared" si="13"/>
        <v>No</v>
      </c>
      <c r="AI71" s="6" t="s">
        <v>64</v>
      </c>
      <c r="AJ71" s="6"/>
      <c r="AK71" s="6"/>
      <c r="AL71" s="6" t="s">
        <v>65</v>
      </c>
      <c r="AM71" s="6"/>
      <c r="AN71" s="6" t="s">
        <v>65</v>
      </c>
      <c r="AO71" s="6" t="s">
        <v>65</v>
      </c>
      <c r="AP71" s="6"/>
      <c r="AQ71" s="6"/>
      <c r="AR71" s="6"/>
      <c r="AS71" s="6" t="s">
        <v>65</v>
      </c>
      <c r="AT71" s="6" t="s">
        <v>65</v>
      </c>
      <c r="AU71" s="18"/>
      <c r="AV71" s="15"/>
      <c r="AW71" s="6"/>
      <c r="AX71" s="6"/>
      <c r="AY71" s="6" t="s">
        <v>65</v>
      </c>
      <c r="AZ71" s="6"/>
      <c r="BA71" s="6"/>
      <c r="BB71" s="6"/>
      <c r="BC71" s="6"/>
      <c r="BD71" s="6" t="s">
        <v>65</v>
      </c>
      <c r="BE71" s="6" t="s">
        <v>65</v>
      </c>
    </row>
    <row r="72" spans="2:57" ht="15" thickTop="1" x14ac:dyDescent="0.3">
      <c r="B72" s="1" t="s">
        <v>667</v>
      </c>
      <c r="H72" s="22"/>
      <c r="I72" s="22"/>
      <c r="K72" s="117"/>
      <c r="L72" s="117"/>
    </row>
    <row r="73" spans="2:57" ht="15" thickBot="1" x14ac:dyDescent="0.35">
      <c r="B73" s="58" t="s">
        <v>970</v>
      </c>
      <c r="H73" s="22"/>
      <c r="I73" s="22"/>
      <c r="K73" s="117"/>
      <c r="L73" s="117"/>
    </row>
    <row r="74" spans="2:57" ht="15.6" thickTop="1" thickBot="1" x14ac:dyDescent="0.35">
      <c r="B74" s="110" t="s">
        <v>969</v>
      </c>
      <c r="D74" s="6" t="s">
        <v>65</v>
      </c>
      <c r="E74" s="6" t="s">
        <v>64</v>
      </c>
      <c r="F74" s="6" t="s">
        <v>65</v>
      </c>
      <c r="G74" s="6" t="s">
        <v>64</v>
      </c>
      <c r="H74" s="18" t="s">
        <v>64</v>
      </c>
      <c r="I74" s="15" t="s">
        <v>65</v>
      </c>
      <c r="J74" s="6" t="s">
        <v>65</v>
      </c>
      <c r="K74" s="89" t="s">
        <v>65</v>
      </c>
      <c r="L74" s="97" t="s">
        <v>65</v>
      </c>
      <c r="M74" s="6"/>
      <c r="N74" s="6" t="s">
        <v>65</v>
      </c>
      <c r="O74" s="18"/>
      <c r="P74" s="15"/>
      <c r="Q74" s="18" t="s">
        <v>65</v>
      </c>
      <c r="R74" s="15"/>
      <c r="S74" s="6" t="s">
        <v>65</v>
      </c>
      <c r="T74" s="6"/>
      <c r="U74" s="6"/>
      <c r="V74" s="6" t="s">
        <v>65</v>
      </c>
      <c r="W74" s="6"/>
      <c r="X74" s="6" t="s">
        <v>65</v>
      </c>
      <c r="Y74" s="6" t="s">
        <v>65</v>
      </c>
      <c r="Z74" s="6" t="s">
        <v>65</v>
      </c>
      <c r="AA74" s="6" t="str">
        <f t="shared" ref="AA74:AA109" si="14">AF74</f>
        <v>No</v>
      </c>
      <c r="AB74" s="6" t="s">
        <v>65</v>
      </c>
      <c r="AC74" s="6" t="s">
        <v>65</v>
      </c>
      <c r="AD74" s="6" t="s">
        <v>65</v>
      </c>
      <c r="AE74" s="6"/>
      <c r="AF74" s="6" t="s">
        <v>65</v>
      </c>
      <c r="AG74" s="6" t="s">
        <v>65</v>
      </c>
      <c r="AH74" s="6" t="str">
        <f>AG74</f>
        <v>No</v>
      </c>
      <c r="AI74" s="6" t="s">
        <v>64</v>
      </c>
      <c r="AJ74" s="6"/>
      <c r="AK74" s="6"/>
      <c r="AL74" s="6" t="s">
        <v>65</v>
      </c>
      <c r="AM74" s="6"/>
      <c r="AN74" s="6" t="s">
        <v>65</v>
      </c>
      <c r="AO74" s="6"/>
      <c r="AP74" s="6" t="s">
        <v>65</v>
      </c>
      <c r="AQ74" s="6" t="s">
        <v>65</v>
      </c>
      <c r="AR74" s="6" t="s">
        <v>65</v>
      </c>
      <c r="AS74" s="6" t="s">
        <v>65</v>
      </c>
      <c r="AT74" s="6" t="s">
        <v>64</v>
      </c>
      <c r="AU74" s="18"/>
      <c r="AV74" s="15" t="s">
        <v>65</v>
      </c>
      <c r="AW74" s="6" t="s">
        <v>65</v>
      </c>
      <c r="AX74" s="6" t="s">
        <v>65</v>
      </c>
      <c r="AY74" s="6" t="s">
        <v>65</v>
      </c>
      <c r="AZ74" s="6" t="s">
        <v>65</v>
      </c>
      <c r="BA74" s="6" t="s">
        <v>65</v>
      </c>
      <c r="BB74" s="6" t="s">
        <v>65</v>
      </c>
      <c r="BC74" s="6" t="s">
        <v>65</v>
      </c>
      <c r="BD74" s="6" t="s">
        <v>65</v>
      </c>
      <c r="BE74" s="6" t="s">
        <v>65</v>
      </c>
    </row>
    <row r="75" spans="2:57" ht="15.6" thickTop="1" thickBot="1" x14ac:dyDescent="0.35">
      <c r="B75" s="49" t="str">
        <f>IF(api_ver=2,"name","Name")</f>
        <v>Name</v>
      </c>
      <c r="D75" s="6" t="s">
        <v>65</v>
      </c>
      <c r="E75" s="6" t="s">
        <v>64</v>
      </c>
      <c r="F75" s="6" t="s">
        <v>65</v>
      </c>
      <c r="G75" s="6" t="s">
        <v>64</v>
      </c>
      <c r="H75" s="18" t="s">
        <v>64</v>
      </c>
      <c r="I75" s="15" t="s">
        <v>65</v>
      </c>
      <c r="J75" s="6" t="s">
        <v>65</v>
      </c>
      <c r="K75" s="89" t="s">
        <v>64</v>
      </c>
      <c r="L75" s="97" t="str">
        <f>IF(api_ver=2,"Yes","No")</f>
        <v>No</v>
      </c>
      <c r="M75" s="6" t="s">
        <v>64</v>
      </c>
      <c r="N75" s="6" t="s">
        <v>65</v>
      </c>
      <c r="O75" s="18" t="s">
        <v>64</v>
      </c>
      <c r="P75" s="15" t="s">
        <v>65</v>
      </c>
      <c r="Q75" s="18" t="s">
        <v>64</v>
      </c>
      <c r="R75" s="15" t="s">
        <v>64</v>
      </c>
      <c r="S75" s="6" t="s">
        <v>64</v>
      </c>
      <c r="T75" s="6"/>
      <c r="U75" s="6" t="s">
        <v>64</v>
      </c>
      <c r="V75" s="6" t="s">
        <v>65</v>
      </c>
      <c r="W75" s="6" t="s">
        <v>64</v>
      </c>
      <c r="X75" s="6" t="s">
        <v>65</v>
      </c>
      <c r="Y75" s="6" t="s">
        <v>65</v>
      </c>
      <c r="Z75" s="6" t="s">
        <v>65</v>
      </c>
      <c r="AA75" s="6" t="str">
        <f t="shared" si="14"/>
        <v>Yes</v>
      </c>
      <c r="AB75" s="6" t="s">
        <v>65</v>
      </c>
      <c r="AC75" s="6" t="s">
        <v>65</v>
      </c>
      <c r="AD75" s="6" t="s">
        <v>65</v>
      </c>
      <c r="AE75" s="6" t="s">
        <v>64</v>
      </c>
      <c r="AF75" s="6" t="s">
        <v>64</v>
      </c>
      <c r="AG75" s="6" t="s">
        <v>65</v>
      </c>
      <c r="AH75" s="6" t="str">
        <f t="shared" ref="AH75:AH90" si="15">AG75</f>
        <v>No</v>
      </c>
      <c r="AI75" s="6" t="s">
        <v>64</v>
      </c>
      <c r="AJ75" s="6" t="s">
        <v>64</v>
      </c>
      <c r="AK75" s="6" t="s">
        <v>64</v>
      </c>
      <c r="AL75" s="6" t="s">
        <v>65</v>
      </c>
      <c r="AM75" s="6" t="s">
        <v>64</v>
      </c>
      <c r="AN75" s="6" t="s">
        <v>65</v>
      </c>
      <c r="AO75" s="6"/>
      <c r="AP75" s="6" t="s">
        <v>65</v>
      </c>
      <c r="AQ75" s="6" t="s">
        <v>65</v>
      </c>
      <c r="AR75" s="6" t="s">
        <v>65</v>
      </c>
      <c r="AS75" s="6" t="s">
        <v>65</v>
      </c>
      <c r="AT75" s="6" t="s">
        <v>64</v>
      </c>
      <c r="AU75" s="18" t="s">
        <v>64</v>
      </c>
      <c r="AV75" s="15" t="s">
        <v>65</v>
      </c>
      <c r="AW75" s="6" t="s">
        <v>65</v>
      </c>
      <c r="AX75" s="6" t="s">
        <v>65</v>
      </c>
      <c r="AY75" s="6" t="s">
        <v>65</v>
      </c>
      <c r="AZ75" s="6" t="s">
        <v>65</v>
      </c>
      <c r="BA75" s="6" t="s">
        <v>65</v>
      </c>
      <c r="BB75" s="6" t="s">
        <v>65</v>
      </c>
      <c r="BC75" s="6" t="s">
        <v>65</v>
      </c>
      <c r="BD75" s="6" t="s">
        <v>65</v>
      </c>
      <c r="BE75" s="6" t="s">
        <v>65</v>
      </c>
    </row>
    <row r="76" spans="2:57" ht="15.6" thickTop="1" thickBot="1" x14ac:dyDescent="0.35">
      <c r="B76" s="109" t="str">
        <f>IF(api_ver=2,"title","-")</f>
        <v>-</v>
      </c>
      <c r="D76" s="6" t="s">
        <v>65</v>
      </c>
      <c r="E76" s="6" t="s">
        <v>65</v>
      </c>
      <c r="F76" s="6" t="s">
        <v>65</v>
      </c>
      <c r="G76" s="6" t="s">
        <v>65</v>
      </c>
      <c r="H76" s="18" t="s">
        <v>65</v>
      </c>
      <c r="I76" s="15" t="s">
        <v>65</v>
      </c>
      <c r="J76" s="6" t="s">
        <v>65</v>
      </c>
      <c r="K76" s="89" t="s">
        <v>65</v>
      </c>
      <c r="L76" s="97" t="s">
        <v>65</v>
      </c>
      <c r="M76" s="6"/>
      <c r="N76" s="6" t="s">
        <v>65</v>
      </c>
      <c r="O76" s="18"/>
      <c r="P76" s="15"/>
      <c r="Q76" s="18" t="s">
        <v>65</v>
      </c>
      <c r="R76" s="15"/>
      <c r="S76" s="6" t="s">
        <v>65</v>
      </c>
      <c r="T76" s="6"/>
      <c r="U76" s="6"/>
      <c r="V76" s="6" t="s">
        <v>65</v>
      </c>
      <c r="W76" s="6"/>
      <c r="X76" s="6" t="s">
        <v>65</v>
      </c>
      <c r="Y76" s="6" t="s">
        <v>65</v>
      </c>
      <c r="Z76" s="6" t="s">
        <v>65</v>
      </c>
      <c r="AA76" s="6" t="str">
        <f t="shared" si="14"/>
        <v>No</v>
      </c>
      <c r="AB76" s="6" t="s">
        <v>65</v>
      </c>
      <c r="AC76" s="6" t="s">
        <v>65</v>
      </c>
      <c r="AD76" s="6" t="s">
        <v>65</v>
      </c>
      <c r="AE76" s="6"/>
      <c r="AF76" s="6" t="s">
        <v>65</v>
      </c>
      <c r="AG76" s="6" t="s">
        <v>65</v>
      </c>
      <c r="AH76" s="6" t="str">
        <f t="shared" si="15"/>
        <v>No</v>
      </c>
      <c r="AI76" s="6" t="s">
        <v>64</v>
      </c>
      <c r="AJ76" s="6"/>
      <c r="AK76" s="6"/>
      <c r="AL76" s="6" t="s">
        <v>65</v>
      </c>
      <c r="AM76" s="6">
        <v>0</v>
      </c>
      <c r="AN76" s="6" t="s">
        <v>65</v>
      </c>
      <c r="AO76" s="6"/>
      <c r="AP76" s="6" t="s">
        <v>65</v>
      </c>
      <c r="AQ76" s="6" t="s">
        <v>65</v>
      </c>
      <c r="AR76" s="6" t="s">
        <v>65</v>
      </c>
      <c r="AS76" s="6" t="s">
        <v>65</v>
      </c>
      <c r="AT76" s="6" t="s">
        <v>65</v>
      </c>
      <c r="AU76" s="18"/>
      <c r="AV76" s="15" t="s">
        <v>65</v>
      </c>
      <c r="AW76" s="6" t="s">
        <v>65</v>
      </c>
      <c r="AX76" s="6" t="s">
        <v>65</v>
      </c>
      <c r="AY76" s="6" t="s">
        <v>65</v>
      </c>
      <c r="AZ76" s="6" t="s">
        <v>65</v>
      </c>
      <c r="BA76" s="6" t="s">
        <v>65</v>
      </c>
      <c r="BB76" s="6" t="s">
        <v>65</v>
      </c>
      <c r="BC76" s="6" t="s">
        <v>65</v>
      </c>
      <c r="BD76" s="6" t="s">
        <v>65</v>
      </c>
      <c r="BE76" s="6" t="s">
        <v>65</v>
      </c>
    </row>
    <row r="77" spans="2:57" ht="15.6" thickTop="1" thickBot="1" x14ac:dyDescent="0.35">
      <c r="B77" s="109" t="str">
        <f>IF(api_ver=2,"firstNames","-")</f>
        <v>-</v>
      </c>
      <c r="D77" s="6" t="s">
        <v>65</v>
      </c>
      <c r="E77" s="6" t="s">
        <v>64</v>
      </c>
      <c r="F77" s="6" t="s">
        <v>65</v>
      </c>
      <c r="G77" s="6" t="str">
        <f>IF(api_version=2,"Yes","No")</f>
        <v>Yes</v>
      </c>
      <c r="H77" s="18" t="s">
        <v>65</v>
      </c>
      <c r="I77" s="15" t="s">
        <v>65</v>
      </c>
      <c r="J77" s="6" t="s">
        <v>65</v>
      </c>
      <c r="K77" s="89" t="s">
        <v>65</v>
      </c>
      <c r="L77" s="97" t="s">
        <v>65</v>
      </c>
      <c r="M77" s="6"/>
      <c r="N77" s="6" t="s">
        <v>65</v>
      </c>
      <c r="O77" s="18"/>
      <c r="P77" s="15"/>
      <c r="Q77" s="18" t="s">
        <v>65</v>
      </c>
      <c r="R77" s="15"/>
      <c r="S77" s="6" t="s">
        <v>65</v>
      </c>
      <c r="T77" s="6"/>
      <c r="U77" s="6"/>
      <c r="V77" s="6" t="s">
        <v>65</v>
      </c>
      <c r="W77" s="6"/>
      <c r="X77" s="6" t="s">
        <v>65</v>
      </c>
      <c r="Y77" s="6" t="s">
        <v>65</v>
      </c>
      <c r="Z77" s="6" t="s">
        <v>65</v>
      </c>
      <c r="AA77" s="6" t="str">
        <f t="shared" si="14"/>
        <v>No</v>
      </c>
      <c r="AB77" s="6" t="s">
        <v>65</v>
      </c>
      <c r="AC77" s="6" t="s">
        <v>65</v>
      </c>
      <c r="AD77" s="6" t="s">
        <v>65</v>
      </c>
      <c r="AE77" s="6"/>
      <c r="AF77" s="6" t="s">
        <v>65</v>
      </c>
      <c r="AG77" s="6" t="s">
        <v>65</v>
      </c>
      <c r="AH77" s="6" t="str">
        <f t="shared" si="15"/>
        <v>No</v>
      </c>
      <c r="AI77" s="6" t="s">
        <v>64</v>
      </c>
      <c r="AJ77" s="6"/>
      <c r="AK77" s="6"/>
      <c r="AL77" s="6" t="s">
        <v>65</v>
      </c>
      <c r="AM77" s="6">
        <v>0</v>
      </c>
      <c r="AN77" s="6" t="s">
        <v>65</v>
      </c>
      <c r="AO77" s="6"/>
      <c r="AP77" s="6" t="s">
        <v>65</v>
      </c>
      <c r="AQ77" s="6" t="s">
        <v>65</v>
      </c>
      <c r="AR77" s="6" t="s">
        <v>65</v>
      </c>
      <c r="AS77" s="6" t="s">
        <v>65</v>
      </c>
      <c r="AT77" s="6" t="s">
        <v>669</v>
      </c>
      <c r="AU77" s="18"/>
      <c r="AV77" s="15" t="s">
        <v>65</v>
      </c>
      <c r="AW77" s="6" t="s">
        <v>65</v>
      </c>
      <c r="AX77" s="6" t="s">
        <v>65</v>
      </c>
      <c r="AY77" s="6" t="s">
        <v>65</v>
      </c>
      <c r="AZ77" s="6" t="s">
        <v>65</v>
      </c>
      <c r="BA77" s="6" t="s">
        <v>65</v>
      </c>
      <c r="BB77" s="6" t="s">
        <v>65</v>
      </c>
      <c r="BC77" s="6" t="s">
        <v>65</v>
      </c>
      <c r="BD77" s="6" t="s">
        <v>65</v>
      </c>
      <c r="BE77" s="6" t="s">
        <v>65</v>
      </c>
    </row>
    <row r="78" spans="2:57" ht="15.6" thickTop="1" thickBot="1" x14ac:dyDescent="0.35">
      <c r="B78" s="109" t="str">
        <f>IF(api_ver=2,"firstName","-")</f>
        <v>-</v>
      </c>
      <c r="C78" s="46" t="s">
        <v>613</v>
      </c>
      <c r="D78" s="6" t="s">
        <v>65</v>
      </c>
      <c r="E78" s="6" t="s">
        <v>65</v>
      </c>
      <c r="F78" s="6" t="s">
        <v>65</v>
      </c>
      <c r="G78" s="6" t="s">
        <v>65</v>
      </c>
      <c r="H78" s="18" t="s">
        <v>64</v>
      </c>
      <c r="I78" s="15" t="s">
        <v>65</v>
      </c>
      <c r="J78" s="6" t="s">
        <v>65</v>
      </c>
      <c r="K78" s="89" t="s">
        <v>65</v>
      </c>
      <c r="L78" s="97" t="s">
        <v>65</v>
      </c>
      <c r="M78" s="6"/>
      <c r="N78" s="6" t="s">
        <v>65</v>
      </c>
      <c r="O78" s="18"/>
      <c r="P78" s="15"/>
      <c r="Q78" s="18" t="s">
        <v>65</v>
      </c>
      <c r="R78" s="15"/>
      <c r="S78" s="6" t="s">
        <v>65</v>
      </c>
      <c r="T78" s="6"/>
      <c r="U78" s="6"/>
      <c r="V78" s="6" t="s">
        <v>65</v>
      </c>
      <c r="W78" s="6"/>
      <c r="X78" s="6" t="s">
        <v>65</v>
      </c>
      <c r="Y78" s="6" t="s">
        <v>65</v>
      </c>
      <c r="Z78" s="6" t="s">
        <v>65</v>
      </c>
      <c r="AA78" s="6" t="str">
        <f t="shared" si="14"/>
        <v>No</v>
      </c>
      <c r="AB78" s="6" t="s">
        <v>65</v>
      </c>
      <c r="AC78" s="6" t="s">
        <v>65</v>
      </c>
      <c r="AD78" s="6" t="s">
        <v>65</v>
      </c>
      <c r="AE78" s="6"/>
      <c r="AF78" s="6" t="s">
        <v>65</v>
      </c>
      <c r="AG78" s="6" t="s">
        <v>65</v>
      </c>
      <c r="AH78" s="6" t="str">
        <f t="shared" si="15"/>
        <v>No</v>
      </c>
      <c r="AI78" s="6" t="s">
        <v>64</v>
      </c>
      <c r="AJ78" s="6"/>
      <c r="AK78" s="6"/>
      <c r="AL78" s="6" t="s">
        <v>65</v>
      </c>
      <c r="AM78" s="6">
        <v>0</v>
      </c>
      <c r="AN78" s="6" t="s">
        <v>65</v>
      </c>
      <c r="AO78" s="6"/>
      <c r="AP78" s="6" t="s">
        <v>65</v>
      </c>
      <c r="AQ78" s="6" t="s">
        <v>65</v>
      </c>
      <c r="AR78" s="6" t="s">
        <v>65</v>
      </c>
      <c r="AS78" s="6" t="s">
        <v>65</v>
      </c>
      <c r="AT78" s="6" t="s">
        <v>64</v>
      </c>
      <c r="AU78" s="18"/>
      <c r="AV78" s="15" t="s">
        <v>65</v>
      </c>
      <c r="AW78" s="6" t="s">
        <v>65</v>
      </c>
      <c r="AX78" s="6" t="s">
        <v>65</v>
      </c>
      <c r="AY78" s="6" t="s">
        <v>65</v>
      </c>
      <c r="AZ78" s="6" t="s">
        <v>65</v>
      </c>
      <c r="BA78" s="6" t="s">
        <v>65</v>
      </c>
      <c r="BB78" s="6" t="s">
        <v>65</v>
      </c>
      <c r="BC78" s="6" t="s">
        <v>65</v>
      </c>
      <c r="BD78" s="6" t="s">
        <v>65</v>
      </c>
      <c r="BE78" s="6" t="s">
        <v>65</v>
      </c>
    </row>
    <row r="79" spans="2:57" ht="15.6" thickTop="1" thickBot="1" x14ac:dyDescent="0.35">
      <c r="B79" s="109" t="str">
        <f>IF(api_ver=2,"middleName","-")</f>
        <v>-</v>
      </c>
      <c r="C79" s="46" t="s">
        <v>613</v>
      </c>
      <c r="D79" s="6" t="s">
        <v>65</v>
      </c>
      <c r="E79" s="6" t="s">
        <v>65</v>
      </c>
      <c r="F79" s="6" t="s">
        <v>65</v>
      </c>
      <c r="G79" s="6" t="s">
        <v>65</v>
      </c>
      <c r="H79" s="18" t="s">
        <v>65</v>
      </c>
      <c r="I79" s="15" t="s">
        <v>65</v>
      </c>
      <c r="J79" s="6" t="s">
        <v>65</v>
      </c>
      <c r="K79" s="89" t="s">
        <v>65</v>
      </c>
      <c r="L79" s="97" t="s">
        <v>65</v>
      </c>
      <c r="M79" s="6"/>
      <c r="N79" s="6" t="s">
        <v>65</v>
      </c>
      <c r="O79" s="18"/>
      <c r="P79" s="15"/>
      <c r="Q79" s="18" t="s">
        <v>65</v>
      </c>
      <c r="R79" s="15"/>
      <c r="S79" s="6" t="s">
        <v>65</v>
      </c>
      <c r="T79" s="6"/>
      <c r="U79" s="6"/>
      <c r="V79" s="6" t="s">
        <v>65</v>
      </c>
      <c r="W79" s="6"/>
      <c r="X79" s="6" t="s">
        <v>65</v>
      </c>
      <c r="Y79" s="6" t="s">
        <v>65</v>
      </c>
      <c r="Z79" s="6" t="s">
        <v>65</v>
      </c>
      <c r="AA79" s="6" t="str">
        <f t="shared" si="14"/>
        <v>No</v>
      </c>
      <c r="AB79" s="6" t="s">
        <v>65</v>
      </c>
      <c r="AC79" s="6" t="s">
        <v>65</v>
      </c>
      <c r="AD79" s="6" t="s">
        <v>65</v>
      </c>
      <c r="AE79" s="6"/>
      <c r="AF79" s="6" t="s">
        <v>65</v>
      </c>
      <c r="AG79" s="6" t="s">
        <v>65</v>
      </c>
      <c r="AH79" s="6" t="str">
        <f t="shared" si="15"/>
        <v>No</v>
      </c>
      <c r="AI79" s="6" t="s">
        <v>65</v>
      </c>
      <c r="AJ79" s="6"/>
      <c r="AK79" s="6"/>
      <c r="AL79" s="6" t="s">
        <v>65</v>
      </c>
      <c r="AM79" s="6">
        <v>0</v>
      </c>
      <c r="AN79" s="6" t="s">
        <v>65</v>
      </c>
      <c r="AO79" s="6"/>
      <c r="AP79" s="6" t="s">
        <v>65</v>
      </c>
      <c r="AQ79" s="6" t="s">
        <v>65</v>
      </c>
      <c r="AR79" s="6" t="s">
        <v>65</v>
      </c>
      <c r="AS79" s="6" t="s">
        <v>65</v>
      </c>
      <c r="AT79" s="6" t="s">
        <v>64</v>
      </c>
      <c r="AU79" s="18"/>
      <c r="AV79" s="15" t="s">
        <v>65</v>
      </c>
      <c r="AW79" s="6" t="s">
        <v>65</v>
      </c>
      <c r="AX79" s="6" t="s">
        <v>65</v>
      </c>
      <c r="AY79" s="6" t="s">
        <v>65</v>
      </c>
      <c r="AZ79" s="6" t="s">
        <v>65</v>
      </c>
      <c r="BA79" s="6" t="s">
        <v>65</v>
      </c>
      <c r="BB79" s="6" t="s">
        <v>65</v>
      </c>
      <c r="BC79" s="6" t="s">
        <v>65</v>
      </c>
      <c r="BD79" s="6" t="s">
        <v>65</v>
      </c>
      <c r="BE79" s="6" t="s">
        <v>65</v>
      </c>
    </row>
    <row r="80" spans="2:57" ht="15.6" thickTop="1" thickBot="1" x14ac:dyDescent="0.35">
      <c r="B80" s="109" t="str">
        <f>IF(api_ver=2,"surname","-")</f>
        <v>-</v>
      </c>
      <c r="D80" s="6" t="s">
        <v>65</v>
      </c>
      <c r="E80" s="6" t="s">
        <v>64</v>
      </c>
      <c r="F80" s="6" t="s">
        <v>65</v>
      </c>
      <c r="G80" s="6" t="str">
        <f>IF(api_version=2,"Yes","No")</f>
        <v>Yes</v>
      </c>
      <c r="H80" s="18" t="s">
        <v>64</v>
      </c>
      <c r="I80" s="15" t="s">
        <v>65</v>
      </c>
      <c r="J80" s="6" t="s">
        <v>65</v>
      </c>
      <c r="K80" s="89" t="s">
        <v>65</v>
      </c>
      <c r="L80" s="97" t="s">
        <v>65</v>
      </c>
      <c r="M80" s="6"/>
      <c r="N80" s="6" t="s">
        <v>65</v>
      </c>
      <c r="O80" s="18"/>
      <c r="P80" s="15"/>
      <c r="Q80" s="18" t="s">
        <v>65</v>
      </c>
      <c r="R80" s="15"/>
      <c r="S80" s="6" t="s">
        <v>65</v>
      </c>
      <c r="T80" s="6"/>
      <c r="U80" s="6"/>
      <c r="V80" s="6" t="s">
        <v>65</v>
      </c>
      <c r="W80" s="6"/>
      <c r="X80" s="6" t="s">
        <v>65</v>
      </c>
      <c r="Y80" s="6" t="s">
        <v>65</v>
      </c>
      <c r="Z80" s="6" t="s">
        <v>65</v>
      </c>
      <c r="AA80" s="6" t="str">
        <f t="shared" si="14"/>
        <v>No</v>
      </c>
      <c r="AB80" s="6" t="s">
        <v>65</v>
      </c>
      <c r="AC80" s="6" t="s">
        <v>65</v>
      </c>
      <c r="AD80" s="6" t="s">
        <v>65</v>
      </c>
      <c r="AE80" s="6"/>
      <c r="AF80" s="6" t="s">
        <v>65</v>
      </c>
      <c r="AG80" s="6" t="s">
        <v>65</v>
      </c>
      <c r="AH80" s="6" t="str">
        <f t="shared" si="15"/>
        <v>No</v>
      </c>
      <c r="AI80" s="6" t="s">
        <v>64</v>
      </c>
      <c r="AJ80" s="6"/>
      <c r="AK80" s="6"/>
      <c r="AL80" s="6" t="s">
        <v>65</v>
      </c>
      <c r="AM80" s="6">
        <v>0</v>
      </c>
      <c r="AN80" s="6" t="s">
        <v>65</v>
      </c>
      <c r="AO80" s="6"/>
      <c r="AP80" s="6" t="s">
        <v>65</v>
      </c>
      <c r="AQ80" s="6" t="s">
        <v>65</v>
      </c>
      <c r="AR80" s="6" t="s">
        <v>65</v>
      </c>
      <c r="AS80" s="6" t="s">
        <v>65</v>
      </c>
      <c r="AT80" s="6" t="s">
        <v>64</v>
      </c>
      <c r="AU80" s="18"/>
      <c r="AV80" s="15" t="s">
        <v>65</v>
      </c>
      <c r="AW80" s="6" t="s">
        <v>65</v>
      </c>
      <c r="AX80" s="6" t="s">
        <v>65</v>
      </c>
      <c r="AY80" s="6" t="s">
        <v>65</v>
      </c>
      <c r="AZ80" s="6" t="s">
        <v>65</v>
      </c>
      <c r="BA80" s="6" t="s">
        <v>65</v>
      </c>
      <c r="BB80" s="6" t="s">
        <v>65</v>
      </c>
      <c r="BC80" s="6" t="s">
        <v>65</v>
      </c>
      <c r="BD80" s="6" t="s">
        <v>65</v>
      </c>
      <c r="BE80" s="6" t="s">
        <v>65</v>
      </c>
    </row>
    <row r="81" spans="2:57" ht="15.6" thickTop="1" thickBot="1" x14ac:dyDescent="0.35">
      <c r="B81" s="92" t="s">
        <v>964</v>
      </c>
      <c r="D81" s="6" t="s">
        <v>65</v>
      </c>
      <c r="E81" s="6" t="s">
        <v>65</v>
      </c>
      <c r="F81" s="6" t="s">
        <v>65</v>
      </c>
      <c r="G81" s="6" t="s">
        <v>65</v>
      </c>
      <c r="H81" s="18" t="s">
        <v>64</v>
      </c>
      <c r="I81" s="15" t="s">
        <v>65</v>
      </c>
      <c r="J81" s="6" t="s">
        <v>65</v>
      </c>
      <c r="K81" s="89" t="s">
        <v>65</v>
      </c>
      <c r="L81" s="97" t="s">
        <v>65</v>
      </c>
      <c r="M81" s="6"/>
      <c r="N81" s="6" t="s">
        <v>65</v>
      </c>
      <c r="O81" s="18"/>
      <c r="P81" s="15"/>
      <c r="Q81" s="18" t="str">
        <f>IF(api_ver=2,"Yes","No")</f>
        <v>No</v>
      </c>
      <c r="R81" s="15"/>
      <c r="S81" s="6" t="s">
        <v>65</v>
      </c>
      <c r="T81" s="6"/>
      <c r="U81" s="6"/>
      <c r="V81" s="6" t="s">
        <v>65</v>
      </c>
      <c r="W81" s="6"/>
      <c r="X81" s="6" t="s">
        <v>65</v>
      </c>
      <c r="Y81" s="6" t="s">
        <v>65</v>
      </c>
      <c r="Z81" s="6" t="s">
        <v>65</v>
      </c>
      <c r="AA81" s="6" t="str">
        <f t="shared" si="14"/>
        <v>Yes</v>
      </c>
      <c r="AB81" s="6" t="s">
        <v>65</v>
      </c>
      <c r="AC81" s="6" t="s">
        <v>65</v>
      </c>
      <c r="AD81" s="6" t="s">
        <v>65</v>
      </c>
      <c r="AE81" s="6"/>
      <c r="AF81" s="6" t="s">
        <v>64</v>
      </c>
      <c r="AG81" s="6" t="s">
        <v>65</v>
      </c>
      <c r="AH81" s="6" t="str">
        <f t="shared" si="15"/>
        <v>No</v>
      </c>
      <c r="AI81" s="6" t="s">
        <v>64</v>
      </c>
      <c r="AJ81" s="6" t="s">
        <v>65</v>
      </c>
      <c r="AK81" s="6"/>
      <c r="AL81" s="6" t="s">
        <v>65</v>
      </c>
      <c r="AM81" s="6">
        <v>0</v>
      </c>
      <c r="AN81" s="6" t="s">
        <v>65</v>
      </c>
      <c r="AO81" s="6"/>
      <c r="AP81" s="6" t="s">
        <v>65</v>
      </c>
      <c r="AQ81" s="6" t="s">
        <v>65</v>
      </c>
      <c r="AR81" s="6" t="s">
        <v>65</v>
      </c>
      <c r="AS81" s="6" t="s">
        <v>65</v>
      </c>
      <c r="AT81" s="6" t="s">
        <v>65</v>
      </c>
      <c r="AU81" s="18"/>
      <c r="AV81" s="15" t="s">
        <v>65</v>
      </c>
      <c r="AW81" s="6" t="s">
        <v>65</v>
      </c>
      <c r="AX81" s="6" t="s">
        <v>65</v>
      </c>
      <c r="AY81" s="6" t="s">
        <v>65</v>
      </c>
      <c r="AZ81" s="6" t="s">
        <v>65</v>
      </c>
      <c r="BA81" s="6" t="s">
        <v>65</v>
      </c>
      <c r="BB81" s="6" t="s">
        <v>65</v>
      </c>
      <c r="BC81" s="6" t="s">
        <v>65</v>
      </c>
      <c r="BD81" s="6" t="s">
        <v>65</v>
      </c>
      <c r="BE81" s="6" t="s">
        <v>65</v>
      </c>
    </row>
    <row r="82" spans="2:57" ht="15" thickTop="1" x14ac:dyDescent="0.3">
      <c r="B82" s="108" t="str">
        <f>IF(api_ver=2,"type","-")</f>
        <v>-</v>
      </c>
      <c r="D82" s="6" t="s">
        <v>65</v>
      </c>
      <c r="E82" s="6" t="s">
        <v>65</v>
      </c>
      <c r="F82" s="6" t="s">
        <v>65</v>
      </c>
      <c r="G82" s="6" t="s">
        <v>65</v>
      </c>
      <c r="H82" s="18" t="s">
        <v>65</v>
      </c>
      <c r="I82" s="15" t="s">
        <v>65</v>
      </c>
      <c r="J82" s="6" t="s">
        <v>65</v>
      </c>
      <c r="K82" s="89" t="s">
        <v>65</v>
      </c>
      <c r="L82" s="97" t="s">
        <v>65</v>
      </c>
      <c r="M82" s="6"/>
      <c r="N82" s="6" t="s">
        <v>65</v>
      </c>
      <c r="O82" s="18"/>
      <c r="P82" s="15"/>
      <c r="Q82" s="18" t="s">
        <v>65</v>
      </c>
      <c r="R82" s="15"/>
      <c r="S82" s="6" t="s">
        <v>65</v>
      </c>
      <c r="T82" s="6"/>
      <c r="U82" s="6"/>
      <c r="V82" s="6" t="s">
        <v>65</v>
      </c>
      <c r="W82" s="6"/>
      <c r="X82" s="6" t="s">
        <v>65</v>
      </c>
      <c r="Y82" s="6" t="s">
        <v>65</v>
      </c>
      <c r="Z82" s="6" t="s">
        <v>65</v>
      </c>
      <c r="AA82" s="6" t="str">
        <f t="shared" si="14"/>
        <v>No</v>
      </c>
      <c r="AB82" s="6" t="s">
        <v>65</v>
      </c>
      <c r="AC82" s="6" t="s">
        <v>65</v>
      </c>
      <c r="AD82" s="6" t="s">
        <v>65</v>
      </c>
      <c r="AE82" s="6"/>
      <c r="AF82" s="6" t="s">
        <v>65</v>
      </c>
      <c r="AG82" s="6" t="s">
        <v>65</v>
      </c>
      <c r="AH82" s="6" t="str">
        <f t="shared" si="15"/>
        <v>No</v>
      </c>
      <c r="AI82" s="6" t="s">
        <v>64</v>
      </c>
      <c r="AJ82" s="6"/>
      <c r="AK82" s="6"/>
      <c r="AL82" s="6" t="s">
        <v>65</v>
      </c>
      <c r="AM82" s="6"/>
      <c r="AN82" s="6" t="s">
        <v>65</v>
      </c>
      <c r="AO82" s="6"/>
      <c r="AP82" s="6" t="s">
        <v>65</v>
      </c>
      <c r="AQ82" s="6" t="s">
        <v>65</v>
      </c>
      <c r="AR82" s="6" t="s">
        <v>65</v>
      </c>
      <c r="AS82" s="6" t="s">
        <v>65</v>
      </c>
      <c r="AT82" s="6" t="s">
        <v>65</v>
      </c>
      <c r="AU82" s="18"/>
      <c r="AV82" s="15" t="s">
        <v>65</v>
      </c>
      <c r="AW82" s="6" t="s">
        <v>65</v>
      </c>
      <c r="AX82" s="6" t="s">
        <v>65</v>
      </c>
      <c r="AY82" s="6" t="s">
        <v>65</v>
      </c>
      <c r="AZ82" s="6" t="s">
        <v>65</v>
      </c>
      <c r="BA82" s="6" t="s">
        <v>65</v>
      </c>
      <c r="BB82" s="6" t="s">
        <v>65</v>
      </c>
      <c r="BC82" s="6" t="s">
        <v>65</v>
      </c>
      <c r="BD82" s="6" t="s">
        <v>65</v>
      </c>
      <c r="BE82" s="6" t="s">
        <v>65</v>
      </c>
    </row>
    <row r="83" spans="2:57" x14ac:dyDescent="0.3">
      <c r="B83" s="85" t="str">
        <f>IF(api_ver=2,"simpleValue","SimpleValue")</f>
        <v>SimpleValue</v>
      </c>
      <c r="D83" s="6" t="s">
        <v>65</v>
      </c>
      <c r="E83" s="7" t="s">
        <v>669</v>
      </c>
      <c r="F83" s="6" t="s">
        <v>65</v>
      </c>
      <c r="G83" s="6" t="s">
        <v>65</v>
      </c>
      <c r="H83" s="18" t="s">
        <v>64</v>
      </c>
      <c r="I83" s="15" t="s">
        <v>65</v>
      </c>
      <c r="J83" s="6" t="s">
        <v>65</v>
      </c>
      <c r="K83" s="89" t="s">
        <v>65</v>
      </c>
      <c r="L83" s="97" t="str">
        <f>IF(api_ver=2,"Yes","No")</f>
        <v>No</v>
      </c>
      <c r="M83" s="6" t="s">
        <v>65</v>
      </c>
      <c r="N83" s="6" t="s">
        <v>65</v>
      </c>
      <c r="O83" s="18" t="s">
        <v>65</v>
      </c>
      <c r="P83" s="15" t="s">
        <v>65</v>
      </c>
      <c r="Q83" s="18" t="s">
        <v>65</v>
      </c>
      <c r="R83" s="15" t="s">
        <v>65</v>
      </c>
      <c r="S83" s="6" t="s">
        <v>65</v>
      </c>
      <c r="T83" s="6"/>
      <c r="U83" s="6" t="s">
        <v>65</v>
      </c>
      <c r="V83" s="6" t="s">
        <v>65</v>
      </c>
      <c r="W83" s="6" t="s">
        <v>64</v>
      </c>
      <c r="X83" s="6" t="s">
        <v>65</v>
      </c>
      <c r="Y83" s="6" t="s">
        <v>65</v>
      </c>
      <c r="Z83" s="6" t="s">
        <v>65</v>
      </c>
      <c r="AA83" s="6" t="str">
        <f t="shared" si="14"/>
        <v>Yes</v>
      </c>
      <c r="AB83" s="6" t="s">
        <v>65</v>
      </c>
      <c r="AC83" s="6" t="s">
        <v>65</v>
      </c>
      <c r="AD83" s="6" t="s">
        <v>65</v>
      </c>
      <c r="AE83" s="6" t="s">
        <v>64</v>
      </c>
      <c r="AF83" s="6" t="s">
        <v>64</v>
      </c>
      <c r="AG83" s="6" t="s">
        <v>65</v>
      </c>
      <c r="AH83" s="6" t="str">
        <f t="shared" si="15"/>
        <v>No</v>
      </c>
      <c r="AI83" s="6" t="s">
        <v>64</v>
      </c>
      <c r="AJ83" s="6" t="s">
        <v>64</v>
      </c>
      <c r="AK83" s="6" t="s">
        <v>65</v>
      </c>
      <c r="AL83" s="6" t="s">
        <v>65</v>
      </c>
      <c r="AM83" s="6" t="s">
        <v>64</v>
      </c>
      <c r="AN83" s="6" t="s">
        <v>65</v>
      </c>
      <c r="AO83" s="6"/>
      <c r="AP83" s="6" t="s">
        <v>65</v>
      </c>
      <c r="AQ83" s="6" t="s">
        <v>65</v>
      </c>
      <c r="AR83" s="6" t="s">
        <v>65</v>
      </c>
      <c r="AS83" s="6" t="s">
        <v>65</v>
      </c>
      <c r="AT83" s="6" t="s">
        <v>65</v>
      </c>
      <c r="AU83" s="18" t="s">
        <v>64</v>
      </c>
      <c r="AV83" s="15" t="s">
        <v>65</v>
      </c>
      <c r="AW83" s="6" t="s">
        <v>65</v>
      </c>
      <c r="AX83" s="6" t="s">
        <v>65</v>
      </c>
      <c r="AY83" s="6" t="s">
        <v>65</v>
      </c>
      <c r="AZ83" s="6" t="s">
        <v>65</v>
      </c>
      <c r="BA83" s="6" t="s">
        <v>65</v>
      </c>
      <c r="BB83" s="6" t="s">
        <v>65</v>
      </c>
      <c r="BC83" s="6" t="s">
        <v>65</v>
      </c>
      <c r="BD83" s="6" t="s">
        <v>65</v>
      </c>
      <c r="BE83" s="6" t="s">
        <v>65</v>
      </c>
    </row>
    <row r="84" spans="2:57" x14ac:dyDescent="0.3">
      <c r="B84" s="85" t="str">
        <f>IF(api_ver=2,"houseNumber","HouseNumber")</f>
        <v>HouseNumber</v>
      </c>
      <c r="D84" s="6" t="s">
        <v>65</v>
      </c>
      <c r="E84" s="6" t="s">
        <v>65</v>
      </c>
      <c r="F84" s="6" t="s">
        <v>65</v>
      </c>
      <c r="G84" s="6" t="s">
        <v>65</v>
      </c>
      <c r="H84" s="18" t="s">
        <v>65</v>
      </c>
      <c r="I84" s="15" t="s">
        <v>65</v>
      </c>
      <c r="J84" s="6" t="s">
        <v>65</v>
      </c>
      <c r="K84" s="89" t="s">
        <v>65</v>
      </c>
      <c r="L84" s="97" t="s">
        <v>65</v>
      </c>
      <c r="M84" s="6"/>
      <c r="N84" s="6" t="s">
        <v>65</v>
      </c>
      <c r="O84" s="18"/>
      <c r="P84" s="15"/>
      <c r="Q84" s="18" t="s">
        <v>65</v>
      </c>
      <c r="R84" s="15"/>
      <c r="S84" s="6" t="s">
        <v>65</v>
      </c>
      <c r="T84" s="6"/>
      <c r="U84" s="6"/>
      <c r="V84" s="6" t="s">
        <v>65</v>
      </c>
      <c r="W84" s="6"/>
      <c r="X84" s="6" t="s">
        <v>65</v>
      </c>
      <c r="Y84" s="6" t="s">
        <v>65</v>
      </c>
      <c r="Z84" s="6" t="s">
        <v>65</v>
      </c>
      <c r="AA84" s="6" t="str">
        <f t="shared" si="14"/>
        <v>Yes</v>
      </c>
      <c r="AB84" s="6" t="s">
        <v>65</v>
      </c>
      <c r="AC84" s="6" t="s">
        <v>65</v>
      </c>
      <c r="AD84" s="6" t="s">
        <v>65</v>
      </c>
      <c r="AE84" s="6"/>
      <c r="AF84" s="6" t="s">
        <v>64</v>
      </c>
      <c r="AG84" s="6" t="s">
        <v>65</v>
      </c>
      <c r="AH84" s="6" t="str">
        <f t="shared" si="15"/>
        <v>No</v>
      </c>
      <c r="AI84" s="6" t="s">
        <v>65</v>
      </c>
      <c r="AJ84" s="6"/>
      <c r="AK84" s="6"/>
      <c r="AL84" s="6" t="s">
        <v>65</v>
      </c>
      <c r="AM84" s="6"/>
      <c r="AN84" s="6" t="s">
        <v>65</v>
      </c>
      <c r="AO84" s="6"/>
      <c r="AP84" s="6" t="s">
        <v>65</v>
      </c>
      <c r="AQ84" s="6" t="s">
        <v>65</v>
      </c>
      <c r="AR84" s="6" t="s">
        <v>65</v>
      </c>
      <c r="AS84" s="6" t="s">
        <v>65</v>
      </c>
      <c r="AT84" s="6" t="s">
        <v>65</v>
      </c>
      <c r="AU84" s="18"/>
      <c r="AV84" s="15" t="s">
        <v>65</v>
      </c>
      <c r="AW84" s="6" t="s">
        <v>65</v>
      </c>
      <c r="AX84" s="6" t="s">
        <v>65</v>
      </c>
      <c r="AY84" s="6" t="s">
        <v>65</v>
      </c>
      <c r="AZ84" s="6" t="s">
        <v>65</v>
      </c>
      <c r="BA84" s="6" t="s">
        <v>65</v>
      </c>
      <c r="BB84" s="6" t="s">
        <v>65</v>
      </c>
      <c r="BC84" s="6" t="s">
        <v>65</v>
      </c>
      <c r="BD84" s="6" t="s">
        <v>65</v>
      </c>
      <c r="BE84" s="6" t="s">
        <v>65</v>
      </c>
    </row>
    <row r="85" spans="2:57" x14ac:dyDescent="0.3">
      <c r="B85" s="85" t="str">
        <f>IF(api_ver=2,"street","Street")</f>
        <v>Street</v>
      </c>
      <c r="D85" s="6" t="s">
        <v>65</v>
      </c>
      <c r="E85" s="6" t="s">
        <v>65</v>
      </c>
      <c r="F85" s="6" t="s">
        <v>65</v>
      </c>
      <c r="G85" s="6" t="s">
        <v>65</v>
      </c>
      <c r="H85" s="18" t="s">
        <v>65</v>
      </c>
      <c r="I85" s="15" t="s">
        <v>65</v>
      </c>
      <c r="J85" s="6" t="s">
        <v>65</v>
      </c>
      <c r="K85" s="89" t="s">
        <v>65</v>
      </c>
      <c r="L85" s="97" t="s">
        <v>65</v>
      </c>
      <c r="M85" s="6"/>
      <c r="N85" s="6" t="s">
        <v>65</v>
      </c>
      <c r="O85" s="18"/>
      <c r="P85" s="15"/>
      <c r="Q85" s="18" t="s">
        <v>65</v>
      </c>
      <c r="R85" s="15"/>
      <c r="S85" s="6" t="s">
        <v>65</v>
      </c>
      <c r="T85" s="6"/>
      <c r="U85" s="6"/>
      <c r="V85" s="6" t="s">
        <v>65</v>
      </c>
      <c r="W85" s="6"/>
      <c r="X85" s="6" t="s">
        <v>65</v>
      </c>
      <c r="Y85" s="6" t="s">
        <v>65</v>
      </c>
      <c r="Z85" s="6" t="s">
        <v>65</v>
      </c>
      <c r="AA85" s="6" t="str">
        <f t="shared" si="14"/>
        <v>Yes</v>
      </c>
      <c r="AB85" s="6" t="s">
        <v>65</v>
      </c>
      <c r="AC85" s="6" t="s">
        <v>65</v>
      </c>
      <c r="AD85" s="6" t="s">
        <v>65</v>
      </c>
      <c r="AE85" s="6"/>
      <c r="AF85" s="6" t="s">
        <v>64</v>
      </c>
      <c r="AG85" s="6" t="s">
        <v>65</v>
      </c>
      <c r="AH85" s="6" t="str">
        <f t="shared" si="15"/>
        <v>No</v>
      </c>
      <c r="AI85" s="6" t="s">
        <v>64</v>
      </c>
      <c r="AJ85" s="6"/>
      <c r="AK85" s="6"/>
      <c r="AL85" s="6" t="s">
        <v>65</v>
      </c>
      <c r="AM85" s="6"/>
      <c r="AN85" s="6" t="s">
        <v>65</v>
      </c>
      <c r="AO85" s="6"/>
      <c r="AP85" s="6" t="s">
        <v>65</v>
      </c>
      <c r="AQ85" s="6" t="s">
        <v>65</v>
      </c>
      <c r="AR85" s="6" t="s">
        <v>65</v>
      </c>
      <c r="AS85" s="6" t="s">
        <v>65</v>
      </c>
      <c r="AT85" s="6" t="s">
        <v>65</v>
      </c>
      <c r="AU85" s="18"/>
      <c r="AV85" s="15" t="s">
        <v>65</v>
      </c>
      <c r="AW85" s="6" t="s">
        <v>65</v>
      </c>
      <c r="AX85" s="6" t="s">
        <v>65</v>
      </c>
      <c r="AY85" s="6" t="s">
        <v>65</v>
      </c>
      <c r="AZ85" s="6" t="s">
        <v>65</v>
      </c>
      <c r="BA85" s="6" t="s">
        <v>65</v>
      </c>
      <c r="BB85" s="6" t="s">
        <v>65</v>
      </c>
      <c r="BC85" s="6" t="s">
        <v>65</v>
      </c>
      <c r="BD85" s="6" t="s">
        <v>65</v>
      </c>
      <c r="BE85" s="6" t="s">
        <v>65</v>
      </c>
    </row>
    <row r="86" spans="2:57" x14ac:dyDescent="0.3">
      <c r="B86" s="85" t="str">
        <f>IF(api_ver=2,"city","City")</f>
        <v>City</v>
      </c>
      <c r="D86" s="6" t="s">
        <v>65</v>
      </c>
      <c r="E86" s="6" t="s">
        <v>65</v>
      </c>
      <c r="F86" s="6" t="s">
        <v>65</v>
      </c>
      <c r="G86" s="6" t="s">
        <v>65</v>
      </c>
      <c r="H86" s="18" t="s">
        <v>64</v>
      </c>
      <c r="I86" s="15" t="s">
        <v>65</v>
      </c>
      <c r="J86" s="6" t="s">
        <v>65</v>
      </c>
      <c r="K86" s="89" t="s">
        <v>65</v>
      </c>
      <c r="L86" s="97" t="s">
        <v>65</v>
      </c>
      <c r="M86" s="6"/>
      <c r="N86" s="6" t="s">
        <v>65</v>
      </c>
      <c r="O86" s="18"/>
      <c r="P86" s="15"/>
      <c r="Q86" s="18" t="s">
        <v>65</v>
      </c>
      <c r="R86" s="15"/>
      <c r="S86" s="6" t="s">
        <v>65</v>
      </c>
      <c r="T86" s="6"/>
      <c r="U86" s="6"/>
      <c r="V86" s="6" t="s">
        <v>65</v>
      </c>
      <c r="W86" s="6"/>
      <c r="X86" s="6" t="s">
        <v>65</v>
      </c>
      <c r="Y86" s="6" t="s">
        <v>65</v>
      </c>
      <c r="Z86" s="6" t="s">
        <v>65</v>
      </c>
      <c r="AA86" s="6" t="str">
        <f t="shared" si="14"/>
        <v>Yes</v>
      </c>
      <c r="AB86" s="6" t="s">
        <v>65</v>
      </c>
      <c r="AC86" s="6" t="s">
        <v>65</v>
      </c>
      <c r="AD86" s="6" t="s">
        <v>65</v>
      </c>
      <c r="AE86" s="6"/>
      <c r="AF86" s="6" t="s">
        <v>64</v>
      </c>
      <c r="AG86" s="6" t="s">
        <v>65</v>
      </c>
      <c r="AH86" s="6" t="str">
        <f t="shared" si="15"/>
        <v>No</v>
      </c>
      <c r="AI86" s="6" t="s">
        <v>64</v>
      </c>
      <c r="AJ86" s="6"/>
      <c r="AK86" s="6"/>
      <c r="AL86" s="6" t="s">
        <v>65</v>
      </c>
      <c r="AM86" s="6"/>
      <c r="AN86" s="6" t="s">
        <v>65</v>
      </c>
      <c r="AO86" s="6"/>
      <c r="AP86" s="6" t="s">
        <v>65</v>
      </c>
      <c r="AQ86" s="6" t="s">
        <v>65</v>
      </c>
      <c r="AR86" s="6" t="s">
        <v>65</v>
      </c>
      <c r="AS86" s="6" t="s">
        <v>65</v>
      </c>
      <c r="AT86" s="6" t="s">
        <v>65</v>
      </c>
      <c r="AU86" s="18"/>
      <c r="AV86" s="15" t="s">
        <v>65</v>
      </c>
      <c r="AW86" s="6" t="s">
        <v>65</v>
      </c>
      <c r="AX86" s="6" t="s">
        <v>65</v>
      </c>
      <c r="AY86" s="6" t="s">
        <v>65</v>
      </c>
      <c r="AZ86" s="6" t="s">
        <v>65</v>
      </c>
      <c r="BA86" s="6" t="s">
        <v>65</v>
      </c>
      <c r="BB86" s="6" t="s">
        <v>65</v>
      </c>
      <c r="BC86" s="6" t="s">
        <v>65</v>
      </c>
      <c r="BD86" s="6" t="s">
        <v>65</v>
      </c>
      <c r="BE86" s="6" t="s">
        <v>65</v>
      </c>
    </row>
    <row r="87" spans="2:57" x14ac:dyDescent="0.3">
      <c r="B87" s="85" t="str">
        <f>IF(api_ver=2,"province","Province")</f>
        <v>Province</v>
      </c>
      <c r="D87" s="6" t="s">
        <v>65</v>
      </c>
      <c r="E87" s="6" t="s">
        <v>65</v>
      </c>
      <c r="F87" s="6" t="s">
        <v>65</v>
      </c>
      <c r="G87" s="6" t="s">
        <v>65</v>
      </c>
      <c r="H87" s="18" t="s">
        <v>65</v>
      </c>
      <c r="I87" s="15" t="s">
        <v>65</v>
      </c>
      <c r="J87" s="6" t="s">
        <v>65</v>
      </c>
      <c r="K87" s="89" t="s">
        <v>65</v>
      </c>
      <c r="L87" s="97" t="s">
        <v>65</v>
      </c>
      <c r="M87" s="6"/>
      <c r="N87" s="6" t="s">
        <v>65</v>
      </c>
      <c r="O87" s="18"/>
      <c r="P87" s="15"/>
      <c r="Q87" s="18" t="s">
        <v>65</v>
      </c>
      <c r="R87" s="15"/>
      <c r="S87" s="6" t="s">
        <v>65</v>
      </c>
      <c r="T87" s="6"/>
      <c r="U87" s="6"/>
      <c r="V87" s="6" t="s">
        <v>65</v>
      </c>
      <c r="W87" s="6"/>
      <c r="X87" s="6" t="s">
        <v>65</v>
      </c>
      <c r="Y87" s="6" t="s">
        <v>65</v>
      </c>
      <c r="Z87" s="6" t="s">
        <v>65</v>
      </c>
      <c r="AA87" s="6" t="str">
        <f t="shared" si="14"/>
        <v>No</v>
      </c>
      <c r="AB87" s="6" t="s">
        <v>65</v>
      </c>
      <c r="AC87" s="6" t="s">
        <v>65</v>
      </c>
      <c r="AD87" s="6" t="s">
        <v>65</v>
      </c>
      <c r="AE87" s="6"/>
      <c r="AF87" s="6" t="s">
        <v>65</v>
      </c>
      <c r="AG87" s="6" t="s">
        <v>65</v>
      </c>
      <c r="AH87" s="6" t="str">
        <f t="shared" si="15"/>
        <v>No</v>
      </c>
      <c r="AI87" s="6" t="s">
        <v>64</v>
      </c>
      <c r="AJ87" s="6"/>
      <c r="AK87" s="6"/>
      <c r="AL87" s="6" t="s">
        <v>65</v>
      </c>
      <c r="AM87" s="6"/>
      <c r="AN87" s="6" t="s">
        <v>65</v>
      </c>
      <c r="AO87" s="6"/>
      <c r="AP87" s="6" t="s">
        <v>65</v>
      </c>
      <c r="AQ87" s="6" t="s">
        <v>65</v>
      </c>
      <c r="AR87" s="6" t="s">
        <v>65</v>
      </c>
      <c r="AS87" s="6" t="s">
        <v>65</v>
      </c>
      <c r="AT87" s="6" t="s">
        <v>65</v>
      </c>
      <c r="AU87" s="18"/>
      <c r="AV87" s="15" t="s">
        <v>65</v>
      </c>
      <c r="AW87" s="6" t="s">
        <v>65</v>
      </c>
      <c r="AX87" s="6" t="s">
        <v>65</v>
      </c>
      <c r="AY87" s="6" t="s">
        <v>65</v>
      </c>
      <c r="AZ87" s="6" t="s">
        <v>65</v>
      </c>
      <c r="BA87" s="6" t="s">
        <v>65</v>
      </c>
      <c r="BB87" s="6" t="s">
        <v>65</v>
      </c>
      <c r="BC87" s="6" t="s">
        <v>65</v>
      </c>
      <c r="BD87" s="6" t="s">
        <v>65</v>
      </c>
      <c r="BE87" s="6" t="s">
        <v>65</v>
      </c>
    </row>
    <row r="88" spans="2:57" x14ac:dyDescent="0.3">
      <c r="B88" s="85" t="str">
        <f>IF(api_ver=2,"postalCode","PostalCode")</f>
        <v>PostalCode</v>
      </c>
      <c r="D88" s="6" t="s">
        <v>65</v>
      </c>
      <c r="E88" s="6" t="s">
        <v>65</v>
      </c>
      <c r="F88" s="6" t="s">
        <v>65</v>
      </c>
      <c r="G88" s="6" t="s">
        <v>65</v>
      </c>
      <c r="H88" s="18" t="s">
        <v>65</v>
      </c>
      <c r="I88" s="15" t="s">
        <v>65</v>
      </c>
      <c r="J88" s="6" t="s">
        <v>65</v>
      </c>
      <c r="K88" s="89" t="s">
        <v>65</v>
      </c>
      <c r="L88" s="97" t="s">
        <v>65</v>
      </c>
      <c r="M88" s="6"/>
      <c r="N88" s="6" t="s">
        <v>65</v>
      </c>
      <c r="O88" s="18"/>
      <c r="P88" s="15"/>
      <c r="Q88" s="18" t="s">
        <v>65</v>
      </c>
      <c r="R88" s="15"/>
      <c r="S88" s="6" t="s">
        <v>65</v>
      </c>
      <c r="T88" s="6"/>
      <c r="U88" s="6"/>
      <c r="V88" s="6" t="s">
        <v>65</v>
      </c>
      <c r="W88" s="6"/>
      <c r="X88" s="6" t="s">
        <v>65</v>
      </c>
      <c r="Y88" s="6" t="s">
        <v>65</v>
      </c>
      <c r="Z88" s="6" t="s">
        <v>65</v>
      </c>
      <c r="AA88" s="6" t="str">
        <f t="shared" si="14"/>
        <v>Yes</v>
      </c>
      <c r="AB88" s="6" t="s">
        <v>65</v>
      </c>
      <c r="AC88" s="6" t="s">
        <v>65</v>
      </c>
      <c r="AD88" s="6" t="s">
        <v>65</v>
      </c>
      <c r="AE88" s="6"/>
      <c r="AF88" s="6" t="s">
        <v>64</v>
      </c>
      <c r="AG88" s="6" t="s">
        <v>65</v>
      </c>
      <c r="AH88" s="6" t="str">
        <f t="shared" si="15"/>
        <v>No</v>
      </c>
      <c r="AI88" s="6" t="s">
        <v>64</v>
      </c>
      <c r="AJ88" s="6"/>
      <c r="AK88" s="6"/>
      <c r="AL88" s="6" t="s">
        <v>65</v>
      </c>
      <c r="AM88" s="6"/>
      <c r="AN88" s="6" t="s">
        <v>65</v>
      </c>
      <c r="AO88" s="6"/>
      <c r="AP88" s="6" t="s">
        <v>65</v>
      </c>
      <c r="AQ88" s="6" t="s">
        <v>65</v>
      </c>
      <c r="AR88" s="6" t="s">
        <v>65</v>
      </c>
      <c r="AS88" s="6" t="s">
        <v>65</v>
      </c>
      <c r="AT88" s="6" t="s">
        <v>65</v>
      </c>
      <c r="AU88" s="18"/>
      <c r="AV88" s="15" t="s">
        <v>65</v>
      </c>
      <c r="AW88" s="6" t="s">
        <v>65</v>
      </c>
      <c r="AX88" s="6" t="s">
        <v>65</v>
      </c>
      <c r="AY88" s="6" t="s">
        <v>65</v>
      </c>
      <c r="AZ88" s="6" t="s">
        <v>65</v>
      </c>
      <c r="BA88" s="6" t="s">
        <v>65</v>
      </c>
      <c r="BB88" s="6" t="s">
        <v>65</v>
      </c>
      <c r="BC88" s="6" t="s">
        <v>65</v>
      </c>
      <c r="BD88" s="6" t="s">
        <v>65</v>
      </c>
      <c r="BE88" s="6" t="s">
        <v>65</v>
      </c>
    </row>
    <row r="89" spans="2:57" x14ac:dyDescent="0.3">
      <c r="B89" s="85" t="str">
        <f>IF(api_ver=2,"telephone","Telephone")</f>
        <v>Telephone</v>
      </c>
      <c r="D89" s="6" t="s">
        <v>65</v>
      </c>
      <c r="E89" s="6" t="s">
        <v>65</v>
      </c>
      <c r="F89" s="6" t="s">
        <v>65</v>
      </c>
      <c r="G89" s="6" t="s">
        <v>65</v>
      </c>
      <c r="H89" s="18" t="s">
        <v>65</v>
      </c>
      <c r="I89" s="15" t="s">
        <v>65</v>
      </c>
      <c r="J89" s="6" t="s">
        <v>65</v>
      </c>
      <c r="K89" s="89" t="s">
        <v>65</v>
      </c>
      <c r="L89" s="97" t="s">
        <v>65</v>
      </c>
      <c r="M89" s="6"/>
      <c r="N89" s="6" t="s">
        <v>65</v>
      </c>
      <c r="O89" s="18"/>
      <c r="P89" s="15"/>
      <c r="Q89" s="18" t="s">
        <v>65</v>
      </c>
      <c r="R89" s="15"/>
      <c r="S89" s="6" t="s">
        <v>65</v>
      </c>
      <c r="T89" s="6"/>
      <c r="U89" s="6"/>
      <c r="V89" s="6" t="s">
        <v>65</v>
      </c>
      <c r="W89" s="6"/>
      <c r="X89" s="6" t="s">
        <v>65</v>
      </c>
      <c r="Y89" s="6" t="s">
        <v>65</v>
      </c>
      <c r="Z89" s="6" t="s">
        <v>65</v>
      </c>
      <c r="AA89" s="6" t="str">
        <f t="shared" si="14"/>
        <v>No</v>
      </c>
      <c r="AB89" s="6" t="s">
        <v>65</v>
      </c>
      <c r="AC89" s="6" t="s">
        <v>65</v>
      </c>
      <c r="AD89" s="6" t="s">
        <v>65</v>
      </c>
      <c r="AE89" s="6"/>
      <c r="AF89" s="6" t="s">
        <v>65</v>
      </c>
      <c r="AG89" s="6" t="s">
        <v>65</v>
      </c>
      <c r="AH89" s="6" t="str">
        <f t="shared" si="15"/>
        <v>No</v>
      </c>
      <c r="AI89" s="6" t="s">
        <v>65</v>
      </c>
      <c r="AJ89" s="6"/>
      <c r="AK89" s="6"/>
      <c r="AL89" s="6" t="s">
        <v>65</v>
      </c>
      <c r="AM89" s="6"/>
      <c r="AN89" s="6" t="s">
        <v>65</v>
      </c>
      <c r="AO89" s="6"/>
      <c r="AP89" s="6" t="s">
        <v>65</v>
      </c>
      <c r="AQ89" s="6" t="s">
        <v>65</v>
      </c>
      <c r="AR89" s="6" t="s">
        <v>65</v>
      </c>
      <c r="AS89" s="6" t="s">
        <v>65</v>
      </c>
      <c r="AT89" s="6" t="s">
        <v>65</v>
      </c>
      <c r="AU89" s="18"/>
      <c r="AV89" s="15" t="s">
        <v>65</v>
      </c>
      <c r="AW89" s="6" t="s">
        <v>65</v>
      </c>
      <c r="AX89" s="6" t="s">
        <v>65</v>
      </c>
      <c r="AY89" s="6" t="s">
        <v>65</v>
      </c>
      <c r="AZ89" s="6" t="s">
        <v>65</v>
      </c>
      <c r="BA89" s="6" t="s">
        <v>65</v>
      </c>
      <c r="BB89" s="6" t="s">
        <v>65</v>
      </c>
      <c r="BC89" s="6" t="s">
        <v>65</v>
      </c>
      <c r="BD89" s="6" t="s">
        <v>65</v>
      </c>
      <c r="BE89" s="6" t="s">
        <v>65</v>
      </c>
    </row>
    <row r="90" spans="2:57" ht="15" thickBot="1" x14ac:dyDescent="0.35">
      <c r="B90" s="86" t="str">
        <f>IF(api_ver=2,"country","Country")</f>
        <v>Country</v>
      </c>
      <c r="D90" s="6" t="s">
        <v>65</v>
      </c>
      <c r="E90" s="7" t="str">
        <f>IF(api_ver=2,"Yes*","No")</f>
        <v>No</v>
      </c>
      <c r="F90" s="6" t="s">
        <v>65</v>
      </c>
      <c r="G90" s="6" t="s">
        <v>65</v>
      </c>
      <c r="H90" s="18" t="s">
        <v>64</v>
      </c>
      <c r="I90" s="15" t="s">
        <v>65</v>
      </c>
      <c r="J90" s="6" t="s">
        <v>65</v>
      </c>
      <c r="K90" s="89" t="s">
        <v>65</v>
      </c>
      <c r="L90" s="97" t="s">
        <v>65</v>
      </c>
      <c r="M90" s="6"/>
      <c r="N90" s="6" t="s">
        <v>65</v>
      </c>
      <c r="O90" s="18"/>
      <c r="P90" s="15"/>
      <c r="Q90" s="18" t="s">
        <v>65</v>
      </c>
      <c r="R90" s="15"/>
      <c r="S90" s="6" t="s">
        <v>65</v>
      </c>
      <c r="T90" s="6"/>
      <c r="U90" s="6"/>
      <c r="V90" s="6" t="s">
        <v>65</v>
      </c>
      <c r="W90" s="6"/>
      <c r="X90" s="6" t="s">
        <v>65</v>
      </c>
      <c r="Y90" s="6" t="s">
        <v>65</v>
      </c>
      <c r="Z90" s="6" t="s">
        <v>65</v>
      </c>
      <c r="AA90" s="6" t="str">
        <f t="shared" si="14"/>
        <v>No</v>
      </c>
      <c r="AB90" s="6" t="s">
        <v>65</v>
      </c>
      <c r="AC90" s="6" t="s">
        <v>65</v>
      </c>
      <c r="AD90" s="6" t="s">
        <v>65</v>
      </c>
      <c r="AE90" s="6"/>
      <c r="AF90" s="6" t="s">
        <v>65</v>
      </c>
      <c r="AG90" s="6" t="s">
        <v>65</v>
      </c>
      <c r="AH90" s="6" t="str">
        <f t="shared" si="15"/>
        <v>No</v>
      </c>
      <c r="AI90" s="6" t="s">
        <v>64</v>
      </c>
      <c r="AJ90" s="6"/>
      <c r="AK90" s="6"/>
      <c r="AL90" s="6" t="s">
        <v>65</v>
      </c>
      <c r="AM90" s="6"/>
      <c r="AN90" s="6" t="s">
        <v>65</v>
      </c>
      <c r="AO90" s="6"/>
      <c r="AP90" s="6" t="s">
        <v>65</v>
      </c>
      <c r="AQ90" s="6" t="s">
        <v>65</v>
      </c>
      <c r="AR90" s="6" t="s">
        <v>65</v>
      </c>
      <c r="AS90" s="6" t="s">
        <v>65</v>
      </c>
      <c r="AT90" s="6" t="s">
        <v>65</v>
      </c>
      <c r="AU90" s="18"/>
      <c r="AV90" s="15" t="s">
        <v>65</v>
      </c>
      <c r="AW90" s="6" t="s">
        <v>65</v>
      </c>
      <c r="AX90" s="6" t="s">
        <v>65</v>
      </c>
      <c r="AY90" s="6" t="s">
        <v>65</v>
      </c>
      <c r="AZ90" s="6" t="s">
        <v>65</v>
      </c>
      <c r="BA90" s="6" t="s">
        <v>65</v>
      </c>
      <c r="BB90" s="6" t="s">
        <v>65</v>
      </c>
      <c r="BC90" s="6" t="s">
        <v>65</v>
      </c>
      <c r="BD90" s="6" t="s">
        <v>65</v>
      </c>
      <c r="BE90" s="6" t="s">
        <v>65</v>
      </c>
    </row>
    <row r="91" spans="2:57" ht="15" thickTop="1" x14ac:dyDescent="0.3">
      <c r="B91" s="1" t="s">
        <v>667</v>
      </c>
      <c r="H91" s="22"/>
      <c r="I91" s="22"/>
      <c r="K91" s="117"/>
      <c r="L91" s="117"/>
    </row>
    <row r="92" spans="2:57" ht="15" thickBot="1" x14ac:dyDescent="0.35">
      <c r="B92" s="58" t="s">
        <v>971</v>
      </c>
      <c r="H92" s="22"/>
      <c r="I92" s="22"/>
      <c r="K92" s="117"/>
      <c r="L92" s="117"/>
    </row>
    <row r="93" spans="2:57" ht="15.6" thickTop="1" thickBot="1" x14ac:dyDescent="0.35">
      <c r="B93" s="110" t="s">
        <v>969</v>
      </c>
      <c r="D93" s="24" t="s">
        <v>65</v>
      </c>
      <c r="E93" s="24" t="s">
        <v>65</v>
      </c>
      <c r="F93" s="24" t="s">
        <v>65</v>
      </c>
      <c r="G93" s="24" t="s">
        <v>65</v>
      </c>
      <c r="H93" s="104" t="s">
        <v>65</v>
      </c>
      <c r="I93" s="105" t="s">
        <v>65</v>
      </c>
      <c r="J93" s="24"/>
      <c r="K93" s="89"/>
      <c r="L93" s="97"/>
      <c r="M93" s="24"/>
      <c r="N93" s="24"/>
      <c r="O93" s="18"/>
      <c r="P93" s="15"/>
      <c r="Q93" s="18"/>
      <c r="R93" s="15"/>
      <c r="S93" s="24" t="s">
        <v>65</v>
      </c>
      <c r="T93" s="24" t="s">
        <v>64</v>
      </c>
      <c r="U93" s="24"/>
      <c r="V93" s="24"/>
      <c r="W93" s="24"/>
      <c r="X93" s="24"/>
      <c r="Y93" s="24"/>
      <c r="Z93" s="24"/>
      <c r="AA93" s="6" t="str">
        <f t="shared" si="14"/>
        <v>No</v>
      </c>
      <c r="AB93" s="24" t="s">
        <v>65</v>
      </c>
      <c r="AC93" s="24" t="s">
        <v>65</v>
      </c>
      <c r="AD93" s="24"/>
      <c r="AE93" s="24"/>
      <c r="AF93" s="24" t="s">
        <v>65</v>
      </c>
      <c r="AG93" s="24" t="s">
        <v>65</v>
      </c>
      <c r="AH93" s="24" t="str">
        <f>AG93</f>
        <v>No</v>
      </c>
      <c r="AI93" s="6" t="s">
        <v>64</v>
      </c>
      <c r="AJ93" s="24"/>
      <c r="AK93" s="24"/>
      <c r="AL93" s="24" t="s">
        <v>64</v>
      </c>
      <c r="AM93" s="24"/>
      <c r="AN93" s="24" t="s">
        <v>65</v>
      </c>
      <c r="AO93" s="24" t="s">
        <v>64</v>
      </c>
      <c r="AP93" s="24"/>
      <c r="AQ93" s="24" t="s">
        <v>65</v>
      </c>
      <c r="AR93" s="24"/>
      <c r="AS93" s="24" t="s">
        <v>65</v>
      </c>
      <c r="AT93" s="24" t="s">
        <v>65</v>
      </c>
      <c r="AU93" s="104"/>
      <c r="AV93" s="105"/>
      <c r="AW93" s="24"/>
      <c r="AX93" s="24"/>
      <c r="AY93" s="24"/>
      <c r="AZ93" s="106"/>
      <c r="BA93" s="24"/>
      <c r="BB93" s="24"/>
      <c r="BC93" s="24"/>
      <c r="BD93" s="24"/>
      <c r="BE93" s="24" t="s">
        <v>65</v>
      </c>
    </row>
    <row r="94" spans="2:57" ht="15.6" thickTop="1" thickBot="1" x14ac:dyDescent="0.35">
      <c r="B94" s="49" t="str">
        <f>IF(api_ver=2,"name","Name")</f>
        <v>Name</v>
      </c>
      <c r="D94" s="24" t="s">
        <v>64</v>
      </c>
      <c r="E94" s="24" t="s">
        <v>64</v>
      </c>
      <c r="F94" s="24" t="s">
        <v>65</v>
      </c>
      <c r="G94" s="24" t="s">
        <v>64</v>
      </c>
      <c r="H94" s="104" t="s">
        <v>64</v>
      </c>
      <c r="I94" s="105" t="s">
        <v>65</v>
      </c>
      <c r="J94" s="24" t="s">
        <v>64</v>
      </c>
      <c r="K94" s="89" t="s">
        <v>64</v>
      </c>
      <c r="L94" s="97"/>
      <c r="M94" s="24"/>
      <c r="N94" s="24"/>
      <c r="O94" s="18"/>
      <c r="P94" s="15"/>
      <c r="Q94" s="18" t="s">
        <v>64</v>
      </c>
      <c r="R94" s="15"/>
      <c r="S94" s="24" t="s">
        <v>64</v>
      </c>
      <c r="T94" s="24" t="s">
        <v>64</v>
      </c>
      <c r="U94" s="24"/>
      <c r="V94" s="24"/>
      <c r="W94" s="24"/>
      <c r="X94" s="24"/>
      <c r="Y94" s="24"/>
      <c r="Z94" s="24" t="s">
        <v>64</v>
      </c>
      <c r="AA94" s="6" t="str">
        <f t="shared" si="14"/>
        <v>Yes</v>
      </c>
      <c r="AB94" s="24" t="s">
        <v>64</v>
      </c>
      <c r="AC94" s="24" t="s">
        <v>64</v>
      </c>
      <c r="AD94" s="24"/>
      <c r="AE94" s="24"/>
      <c r="AF94" s="24" t="s">
        <v>64</v>
      </c>
      <c r="AG94" s="24" t="s">
        <v>64</v>
      </c>
      <c r="AH94" s="24" t="str">
        <f t="shared" ref="AH94:AH109" si="16">AG94</f>
        <v>Yes</v>
      </c>
      <c r="AI94" s="6" t="s">
        <v>64</v>
      </c>
      <c r="AJ94" s="24"/>
      <c r="AK94" s="24"/>
      <c r="AL94" s="24" t="s">
        <v>64</v>
      </c>
      <c r="AM94" s="24"/>
      <c r="AN94" s="24" t="s">
        <v>65</v>
      </c>
      <c r="AO94" s="24" t="s">
        <v>64</v>
      </c>
      <c r="AP94" s="24"/>
      <c r="AQ94" s="24" t="s">
        <v>64</v>
      </c>
      <c r="AR94" s="24"/>
      <c r="AS94" s="24" t="s">
        <v>64</v>
      </c>
      <c r="AT94" s="24" t="s">
        <v>64</v>
      </c>
      <c r="AU94" s="104"/>
      <c r="AV94" s="105"/>
      <c r="AW94" s="24"/>
      <c r="AX94" s="24"/>
      <c r="AY94" s="24"/>
      <c r="AZ94" s="106"/>
      <c r="BA94" s="24"/>
      <c r="BB94" s="24"/>
      <c r="BC94" s="24"/>
      <c r="BD94" s="24"/>
      <c r="BE94" s="24" t="s">
        <v>64</v>
      </c>
    </row>
    <row r="95" spans="2:57" ht="15.6" thickTop="1" thickBot="1" x14ac:dyDescent="0.35">
      <c r="B95" s="109" t="str">
        <f>IF(api_ver=2,"title","-")</f>
        <v>-</v>
      </c>
      <c r="D95" s="24" t="s">
        <v>65</v>
      </c>
      <c r="E95" s="24" t="s">
        <v>65</v>
      </c>
      <c r="F95" s="24" t="s">
        <v>65</v>
      </c>
      <c r="G95" s="24" t="s">
        <v>65</v>
      </c>
      <c r="H95" s="104" t="s">
        <v>65</v>
      </c>
      <c r="I95" s="105" t="s">
        <v>65</v>
      </c>
      <c r="J95" s="24"/>
      <c r="K95" s="89"/>
      <c r="L95" s="97"/>
      <c r="M95" s="24"/>
      <c r="N95" s="24"/>
      <c r="O95" s="18"/>
      <c r="P95" s="15"/>
      <c r="Q95" s="18"/>
      <c r="R95" s="15"/>
      <c r="S95" s="24" t="s">
        <v>65</v>
      </c>
      <c r="T95" s="24" t="s">
        <v>65</v>
      </c>
      <c r="U95" s="24"/>
      <c r="V95" s="24"/>
      <c r="W95" s="24"/>
      <c r="X95" s="24"/>
      <c r="Y95" s="24"/>
      <c r="Z95" s="6" t="s">
        <v>65</v>
      </c>
      <c r="AA95" s="6" t="str">
        <f t="shared" si="14"/>
        <v>No</v>
      </c>
      <c r="AB95" s="24" t="s">
        <v>65</v>
      </c>
      <c r="AC95" s="24" t="s">
        <v>65</v>
      </c>
      <c r="AD95" s="24"/>
      <c r="AE95" s="24"/>
      <c r="AF95" s="24" t="s">
        <v>65</v>
      </c>
      <c r="AG95" s="24" t="s">
        <v>65</v>
      </c>
      <c r="AH95" s="24" t="str">
        <f t="shared" si="16"/>
        <v>No</v>
      </c>
      <c r="AI95" s="6" t="s">
        <v>711</v>
      </c>
      <c r="AJ95" s="24"/>
      <c r="AK95" s="24"/>
      <c r="AL95" s="24" t="s">
        <v>65</v>
      </c>
      <c r="AM95" s="24"/>
      <c r="AN95" s="24" t="s">
        <v>65</v>
      </c>
      <c r="AO95" s="24" t="s">
        <v>64</v>
      </c>
      <c r="AP95" s="24"/>
      <c r="AQ95" s="24" t="s">
        <v>65</v>
      </c>
      <c r="AR95" s="24"/>
      <c r="AS95" s="24" t="s">
        <v>65</v>
      </c>
      <c r="AT95" s="24" t="s">
        <v>65</v>
      </c>
      <c r="AU95" s="104"/>
      <c r="AV95" s="105"/>
      <c r="AW95" s="24"/>
      <c r="AX95" s="24"/>
      <c r="AY95" s="24"/>
      <c r="AZ95" s="106"/>
      <c r="BA95" s="24"/>
      <c r="BB95" s="24"/>
      <c r="BC95" s="24"/>
      <c r="BD95" s="24"/>
      <c r="BE95" s="24" t="s">
        <v>65</v>
      </c>
    </row>
    <row r="96" spans="2:57" ht="15.6" thickTop="1" thickBot="1" x14ac:dyDescent="0.35">
      <c r="B96" s="109" t="str">
        <f>IF(api_ver=2,"firstNames","-")</f>
        <v>-</v>
      </c>
      <c r="D96" s="24" t="s">
        <v>65</v>
      </c>
      <c r="E96" s="24" t="s">
        <v>65</v>
      </c>
      <c r="F96" s="24" t="s">
        <v>65</v>
      </c>
      <c r="G96" s="24" t="s">
        <v>65</v>
      </c>
      <c r="H96" s="104" t="s">
        <v>65</v>
      </c>
      <c r="I96" s="105" t="s">
        <v>65</v>
      </c>
      <c r="J96" s="24"/>
      <c r="K96" s="89"/>
      <c r="L96" s="97"/>
      <c r="M96" s="24"/>
      <c r="N96" s="24"/>
      <c r="O96" s="18"/>
      <c r="P96" s="15"/>
      <c r="Q96" s="18"/>
      <c r="R96" s="15"/>
      <c r="S96" s="24" t="s">
        <v>65</v>
      </c>
      <c r="T96" s="24" t="s">
        <v>65</v>
      </c>
      <c r="U96" s="24"/>
      <c r="V96" s="24"/>
      <c r="W96" s="24"/>
      <c r="X96" s="24"/>
      <c r="Y96" s="24"/>
      <c r="Z96" s="6" t="s">
        <v>65</v>
      </c>
      <c r="AA96" s="6" t="str">
        <f t="shared" si="14"/>
        <v>No</v>
      </c>
      <c r="AB96" s="24" t="s">
        <v>65</v>
      </c>
      <c r="AC96" s="24" t="s">
        <v>65</v>
      </c>
      <c r="AD96" s="24"/>
      <c r="AE96" s="24"/>
      <c r="AF96" s="24" t="s">
        <v>65</v>
      </c>
      <c r="AG96" s="24" t="s">
        <v>65</v>
      </c>
      <c r="AH96" s="24" t="str">
        <f t="shared" si="16"/>
        <v>No</v>
      </c>
      <c r="AI96" s="6" t="s">
        <v>64</v>
      </c>
      <c r="AJ96" s="24"/>
      <c r="AK96" s="24"/>
      <c r="AL96" s="24" t="s">
        <v>64</v>
      </c>
      <c r="AM96" s="24"/>
      <c r="AN96" s="24" t="s">
        <v>65</v>
      </c>
      <c r="AO96" s="24" t="s">
        <v>65</v>
      </c>
      <c r="AP96" s="24"/>
      <c r="AQ96" s="24" t="s">
        <v>65</v>
      </c>
      <c r="AR96" s="24"/>
      <c r="AS96" s="24" t="s">
        <v>65</v>
      </c>
      <c r="AT96" s="24" t="s">
        <v>65</v>
      </c>
      <c r="AU96" s="104"/>
      <c r="AV96" s="105"/>
      <c r="AW96" s="24"/>
      <c r="AX96" s="24"/>
      <c r="AY96" s="24"/>
      <c r="AZ96" s="106"/>
      <c r="BA96" s="24"/>
      <c r="BB96" s="24"/>
      <c r="BC96" s="24"/>
      <c r="BD96" s="24"/>
      <c r="BE96" s="24" t="s">
        <v>65</v>
      </c>
    </row>
    <row r="97" spans="2:57" ht="15.6" thickTop="1" thickBot="1" x14ac:dyDescent="0.35">
      <c r="B97" s="109" t="str">
        <f>IF(api_ver=2,"firstName","-")</f>
        <v>-</v>
      </c>
      <c r="C97" s="46" t="s">
        <v>613</v>
      </c>
      <c r="D97" s="24" t="s">
        <v>65</v>
      </c>
      <c r="E97" s="24" t="s">
        <v>65</v>
      </c>
      <c r="F97" s="24" t="s">
        <v>65</v>
      </c>
      <c r="G97" s="24" t="s">
        <v>65</v>
      </c>
      <c r="H97" s="104" t="s">
        <v>65</v>
      </c>
      <c r="I97" s="105" t="s">
        <v>65</v>
      </c>
      <c r="J97" s="24"/>
      <c r="K97" s="89"/>
      <c r="L97" s="97"/>
      <c r="M97" s="24"/>
      <c r="N97" s="24"/>
      <c r="O97" s="18"/>
      <c r="P97" s="15"/>
      <c r="Q97" s="18"/>
      <c r="R97" s="15"/>
      <c r="S97" s="24" t="s">
        <v>65</v>
      </c>
      <c r="T97" s="24" t="s">
        <v>65</v>
      </c>
      <c r="U97" s="24"/>
      <c r="V97" s="24"/>
      <c r="W97" s="24"/>
      <c r="X97" s="24"/>
      <c r="Y97" s="24"/>
      <c r="Z97" s="6" t="s">
        <v>65</v>
      </c>
      <c r="AA97" s="6" t="str">
        <f t="shared" si="14"/>
        <v>No</v>
      </c>
      <c r="AB97" s="24" t="s">
        <v>65</v>
      </c>
      <c r="AC97" s="24" t="s">
        <v>65</v>
      </c>
      <c r="AD97" s="24"/>
      <c r="AE97" s="24"/>
      <c r="AF97" s="24" t="s">
        <v>65</v>
      </c>
      <c r="AG97" s="24" t="str">
        <f>IF(api_ver=2,"Yes","No")</f>
        <v>No</v>
      </c>
      <c r="AH97" s="24" t="str">
        <f t="shared" si="16"/>
        <v>No</v>
      </c>
      <c r="AI97" s="6" t="s">
        <v>65</v>
      </c>
      <c r="AJ97" s="24"/>
      <c r="AK97" s="24"/>
      <c r="AL97" s="24" t="s">
        <v>65</v>
      </c>
      <c r="AM97" s="24"/>
      <c r="AN97" s="24" t="s">
        <v>65</v>
      </c>
      <c r="AO97" s="24" t="s">
        <v>64</v>
      </c>
      <c r="AP97" s="24"/>
      <c r="AQ97" s="24" t="s">
        <v>65</v>
      </c>
      <c r="AR97" s="24"/>
      <c r="AS97" s="24" t="s">
        <v>65</v>
      </c>
      <c r="AT97" s="24" t="s">
        <v>65</v>
      </c>
      <c r="AU97" s="104"/>
      <c r="AV97" s="105"/>
      <c r="AW97" s="24"/>
      <c r="AX97" s="24"/>
      <c r="AY97" s="24"/>
      <c r="AZ97" s="106"/>
      <c r="BA97" s="24"/>
      <c r="BB97" s="24"/>
      <c r="BC97" s="24"/>
      <c r="BD97" s="24"/>
      <c r="BE97" s="24" t="s">
        <v>65</v>
      </c>
    </row>
    <row r="98" spans="2:57" ht="15.6" thickTop="1" thickBot="1" x14ac:dyDescent="0.35">
      <c r="B98" s="109" t="str">
        <f>IF(api_ver=2,"middleName","-")</f>
        <v>-</v>
      </c>
      <c r="C98" s="46" t="s">
        <v>613</v>
      </c>
      <c r="D98" s="24" t="s">
        <v>65</v>
      </c>
      <c r="E98" s="24" t="s">
        <v>65</v>
      </c>
      <c r="F98" s="24" t="s">
        <v>65</v>
      </c>
      <c r="G98" s="24" t="s">
        <v>65</v>
      </c>
      <c r="H98" s="104" t="s">
        <v>65</v>
      </c>
      <c r="I98" s="105" t="s">
        <v>65</v>
      </c>
      <c r="J98" s="24"/>
      <c r="K98" s="89"/>
      <c r="L98" s="97"/>
      <c r="M98" s="24"/>
      <c r="N98" s="24"/>
      <c r="O98" s="18"/>
      <c r="P98" s="15"/>
      <c r="Q98" s="18"/>
      <c r="R98" s="15"/>
      <c r="S98" s="24" t="s">
        <v>65</v>
      </c>
      <c r="T98" s="24" t="s">
        <v>65</v>
      </c>
      <c r="U98" s="24"/>
      <c r="V98" s="24"/>
      <c r="W98" s="24"/>
      <c r="X98" s="24"/>
      <c r="Y98" s="24"/>
      <c r="Z98" s="6" t="s">
        <v>65</v>
      </c>
      <c r="AA98" s="6" t="str">
        <f t="shared" si="14"/>
        <v>No</v>
      </c>
      <c r="AB98" s="24" t="s">
        <v>65</v>
      </c>
      <c r="AC98" s="24" t="s">
        <v>65</v>
      </c>
      <c r="AD98" s="24"/>
      <c r="AE98" s="24"/>
      <c r="AF98" s="24" t="s">
        <v>65</v>
      </c>
      <c r="AG98" s="24" t="str">
        <f>IF(api_ver=2,"Yes","No")</f>
        <v>No</v>
      </c>
      <c r="AH98" s="24" t="str">
        <f t="shared" si="16"/>
        <v>No</v>
      </c>
      <c r="AI98" s="6" t="s">
        <v>65</v>
      </c>
      <c r="AJ98" s="24"/>
      <c r="AK98" s="24"/>
      <c r="AL98" s="24" t="s">
        <v>65</v>
      </c>
      <c r="AM98" s="24"/>
      <c r="AN98" s="24" t="s">
        <v>65</v>
      </c>
      <c r="AO98" s="24" t="s">
        <v>65</v>
      </c>
      <c r="AP98" s="24"/>
      <c r="AQ98" s="24" t="s">
        <v>65</v>
      </c>
      <c r="AR98" s="24"/>
      <c r="AS98" s="24" t="s">
        <v>65</v>
      </c>
      <c r="AT98" s="24" t="s">
        <v>65</v>
      </c>
      <c r="AU98" s="104"/>
      <c r="AV98" s="105"/>
      <c r="AW98" s="24"/>
      <c r="AX98" s="24"/>
      <c r="AY98" s="24"/>
      <c r="AZ98" s="106"/>
      <c r="BA98" s="24"/>
      <c r="BB98" s="24"/>
      <c r="BC98" s="24"/>
      <c r="BD98" s="24"/>
      <c r="BE98" s="24" t="s">
        <v>65</v>
      </c>
    </row>
    <row r="99" spans="2:57" ht="15.6" thickTop="1" thickBot="1" x14ac:dyDescent="0.35">
      <c r="B99" s="109" t="str">
        <f>IF(api_ver=2,"surname","-")</f>
        <v>-</v>
      </c>
      <c r="D99" s="24" t="s">
        <v>65</v>
      </c>
      <c r="E99" s="24" t="s">
        <v>65</v>
      </c>
      <c r="F99" s="24" t="s">
        <v>65</v>
      </c>
      <c r="G99" s="24" t="s">
        <v>65</v>
      </c>
      <c r="H99" s="104" t="s">
        <v>65</v>
      </c>
      <c r="I99" s="105" t="s">
        <v>65</v>
      </c>
      <c r="J99" s="24"/>
      <c r="K99" s="89"/>
      <c r="L99" s="97"/>
      <c r="M99" s="24"/>
      <c r="N99" s="24"/>
      <c r="O99" s="18"/>
      <c r="P99" s="15"/>
      <c r="Q99" s="18"/>
      <c r="R99" s="15"/>
      <c r="S99" s="24" t="s">
        <v>65</v>
      </c>
      <c r="T99" s="24" t="s">
        <v>65</v>
      </c>
      <c r="U99" s="24"/>
      <c r="V99" s="24"/>
      <c r="W99" s="24"/>
      <c r="X99" s="24"/>
      <c r="Y99" s="24"/>
      <c r="Z99" s="6" t="s">
        <v>65</v>
      </c>
      <c r="AA99" s="6" t="str">
        <f t="shared" si="14"/>
        <v>No</v>
      </c>
      <c r="AB99" s="24" t="s">
        <v>65</v>
      </c>
      <c r="AC99" s="24" t="s">
        <v>65</v>
      </c>
      <c r="AD99" s="24"/>
      <c r="AE99" s="24"/>
      <c r="AF99" s="24" t="s">
        <v>65</v>
      </c>
      <c r="AG99" s="24" t="str">
        <f>IF(api_ver=2,"Yes","No")</f>
        <v>No</v>
      </c>
      <c r="AH99" s="24" t="str">
        <f t="shared" si="16"/>
        <v>No</v>
      </c>
      <c r="AI99" s="6" t="s">
        <v>64</v>
      </c>
      <c r="AJ99" s="24"/>
      <c r="AK99" s="24"/>
      <c r="AL99" s="24" t="s">
        <v>64</v>
      </c>
      <c r="AM99" s="24"/>
      <c r="AN99" s="24" t="s">
        <v>65</v>
      </c>
      <c r="AO99" s="24" t="s">
        <v>64</v>
      </c>
      <c r="AP99" s="24"/>
      <c r="AQ99" s="24" t="s">
        <v>65</v>
      </c>
      <c r="AR99" s="24"/>
      <c r="AS99" s="24" t="s">
        <v>65</v>
      </c>
      <c r="AT99" s="24" t="s">
        <v>65</v>
      </c>
      <c r="AU99" s="104"/>
      <c r="AV99" s="105"/>
      <c r="AW99" s="24"/>
      <c r="AX99" s="24"/>
      <c r="AY99" s="24"/>
      <c r="AZ99" s="106"/>
      <c r="BA99" s="24"/>
      <c r="BB99" s="24"/>
      <c r="BC99" s="24"/>
      <c r="BD99" s="24"/>
      <c r="BE99" s="24" t="s">
        <v>65</v>
      </c>
    </row>
    <row r="100" spans="2:57" ht="15.6" thickTop="1" thickBot="1" x14ac:dyDescent="0.35">
      <c r="B100" s="92" t="s">
        <v>964</v>
      </c>
      <c r="D100" s="6" t="s">
        <v>64</v>
      </c>
      <c r="E100" s="24" t="s">
        <v>64</v>
      </c>
      <c r="F100" s="24" t="s">
        <v>65</v>
      </c>
      <c r="G100" s="6" t="s">
        <v>65</v>
      </c>
      <c r="H100" s="18" t="s">
        <v>64</v>
      </c>
      <c r="I100" s="105" t="s">
        <v>65</v>
      </c>
      <c r="J100" s="6"/>
      <c r="K100" s="89"/>
      <c r="L100" s="97"/>
      <c r="M100" s="6"/>
      <c r="N100" s="6"/>
      <c r="O100" s="18"/>
      <c r="P100" s="15"/>
      <c r="Q100" s="18"/>
      <c r="R100" s="15"/>
      <c r="S100" s="24" t="s">
        <v>64</v>
      </c>
      <c r="T100" s="6" t="s">
        <v>64</v>
      </c>
      <c r="U100" s="6"/>
      <c r="V100" s="6"/>
      <c r="W100" s="6"/>
      <c r="X100" s="6"/>
      <c r="Y100" s="6"/>
      <c r="Z100" s="6" t="s">
        <v>65</v>
      </c>
      <c r="AA100" s="6" t="str">
        <f t="shared" si="14"/>
        <v>Yes</v>
      </c>
      <c r="AB100" s="6" t="s">
        <v>64</v>
      </c>
      <c r="AC100" s="24" t="s">
        <v>65</v>
      </c>
      <c r="AD100" s="6"/>
      <c r="AE100" s="6"/>
      <c r="AF100" s="6" t="s">
        <v>64</v>
      </c>
      <c r="AG100" s="24" t="s">
        <v>65</v>
      </c>
      <c r="AH100" s="24" t="str">
        <f t="shared" si="16"/>
        <v>No</v>
      </c>
      <c r="AI100" s="6" t="s">
        <v>64</v>
      </c>
      <c r="AJ100" s="6"/>
      <c r="AK100" s="6"/>
      <c r="AL100" s="6" t="s">
        <v>64</v>
      </c>
      <c r="AM100" s="6"/>
      <c r="AN100" s="24" t="s">
        <v>65</v>
      </c>
      <c r="AO100" s="6" t="s">
        <v>65</v>
      </c>
      <c r="AP100" s="6"/>
      <c r="AQ100" s="24" t="s">
        <v>65</v>
      </c>
      <c r="AR100" s="6"/>
      <c r="AS100" s="24" t="s">
        <v>65</v>
      </c>
      <c r="AT100" s="6" t="s">
        <v>65</v>
      </c>
      <c r="AU100" s="18"/>
      <c r="AV100" s="15"/>
      <c r="AW100" s="6"/>
      <c r="AX100" s="6"/>
      <c r="AY100" s="6"/>
      <c r="AZ100" s="6"/>
      <c r="BA100" s="6"/>
      <c r="BB100" s="6"/>
      <c r="BC100" s="6"/>
      <c r="BD100" s="6"/>
      <c r="BE100" s="6" t="s">
        <v>64</v>
      </c>
    </row>
    <row r="101" spans="2:57" ht="15" thickTop="1" x14ac:dyDescent="0.3">
      <c r="B101" s="108" t="str">
        <f>IF(api_ver=2,"type","-")</f>
        <v>-</v>
      </c>
      <c r="D101" s="6" t="s">
        <v>65</v>
      </c>
      <c r="E101" s="6" t="s">
        <v>65</v>
      </c>
      <c r="F101" s="24" t="s">
        <v>65</v>
      </c>
      <c r="G101" s="6" t="s">
        <v>65</v>
      </c>
      <c r="H101" s="18" t="s">
        <v>65</v>
      </c>
      <c r="I101" s="105" t="s">
        <v>65</v>
      </c>
      <c r="J101" s="6"/>
      <c r="K101" s="89"/>
      <c r="L101" s="97"/>
      <c r="M101" s="6"/>
      <c r="N101" s="6"/>
      <c r="O101" s="18"/>
      <c r="P101" s="15"/>
      <c r="Q101" s="18"/>
      <c r="R101" s="15"/>
      <c r="S101" s="6" t="s">
        <v>65</v>
      </c>
      <c r="T101" s="6" t="s">
        <v>64</v>
      </c>
      <c r="U101" s="6"/>
      <c r="V101" s="6"/>
      <c r="W101" s="6"/>
      <c r="X101" s="6"/>
      <c r="Y101" s="6"/>
      <c r="Z101" s="6" t="s">
        <v>65</v>
      </c>
      <c r="AA101" s="6" t="str">
        <f t="shared" si="14"/>
        <v>No</v>
      </c>
      <c r="AB101" s="6" t="s">
        <v>65</v>
      </c>
      <c r="AC101" s="24" t="s">
        <v>65</v>
      </c>
      <c r="AD101" s="6"/>
      <c r="AE101" s="6"/>
      <c r="AF101" s="6" t="s">
        <v>65</v>
      </c>
      <c r="AG101" s="6" t="s">
        <v>65</v>
      </c>
      <c r="AH101" s="24" t="str">
        <f t="shared" si="16"/>
        <v>No</v>
      </c>
      <c r="AI101" s="6" t="s">
        <v>64</v>
      </c>
      <c r="AJ101" s="6"/>
      <c r="AK101" s="6"/>
      <c r="AL101" s="6" t="s">
        <v>65</v>
      </c>
      <c r="AM101" s="6"/>
      <c r="AN101" s="24" t="s">
        <v>65</v>
      </c>
      <c r="AO101" s="6" t="s">
        <v>65</v>
      </c>
      <c r="AP101" s="6"/>
      <c r="AQ101" s="24" t="str">
        <f>IF(api_ver=2,"Yes","No")</f>
        <v>No</v>
      </c>
      <c r="AR101" s="6"/>
      <c r="AS101" s="24" t="s">
        <v>65</v>
      </c>
      <c r="AT101" s="6" t="s">
        <v>65</v>
      </c>
      <c r="AU101" s="18"/>
      <c r="AV101" s="15"/>
      <c r="AW101" s="6"/>
      <c r="AX101" s="6"/>
      <c r="AY101" s="6"/>
      <c r="AZ101" s="6"/>
      <c r="BA101" s="6"/>
      <c r="BB101" s="6"/>
      <c r="BC101" s="6"/>
      <c r="BD101" s="6"/>
      <c r="BE101" s="6" t="s">
        <v>65</v>
      </c>
    </row>
    <row r="102" spans="2:57" x14ac:dyDescent="0.3">
      <c r="B102" s="85" t="str">
        <f>IF(api_ver=2,"simpleValue","SimpleValue")</f>
        <v>SimpleValue</v>
      </c>
      <c r="D102" s="6" t="s">
        <v>64</v>
      </c>
      <c r="E102" s="6" t="s">
        <v>64</v>
      </c>
      <c r="F102" s="24" t="s">
        <v>65</v>
      </c>
      <c r="G102" s="6" t="s">
        <v>65</v>
      </c>
      <c r="H102" s="18" t="s">
        <v>64</v>
      </c>
      <c r="I102" s="105" t="s">
        <v>65</v>
      </c>
      <c r="J102" s="6" t="s">
        <v>64</v>
      </c>
      <c r="K102" s="89"/>
      <c r="L102" s="97"/>
      <c r="M102" s="6"/>
      <c r="N102" s="6"/>
      <c r="O102" s="18"/>
      <c r="P102" s="15"/>
      <c r="Q102" s="18"/>
      <c r="R102" s="15"/>
      <c r="S102" s="6" t="s">
        <v>64</v>
      </c>
      <c r="T102" s="6" t="s">
        <v>64</v>
      </c>
      <c r="U102" s="6"/>
      <c r="V102" s="6"/>
      <c r="W102" s="6"/>
      <c r="X102" s="6"/>
      <c r="Y102" s="6"/>
      <c r="Z102" s="6" t="s">
        <v>65</v>
      </c>
      <c r="AA102" s="6" t="str">
        <f t="shared" si="14"/>
        <v>Yes</v>
      </c>
      <c r="AB102" s="6" t="s">
        <v>65</v>
      </c>
      <c r="AC102" s="6" t="s">
        <v>64</v>
      </c>
      <c r="AD102" s="6"/>
      <c r="AE102" s="6"/>
      <c r="AF102" s="6" t="s">
        <v>64</v>
      </c>
      <c r="AG102" s="6" t="s">
        <v>64</v>
      </c>
      <c r="AH102" s="24" t="str">
        <f t="shared" si="16"/>
        <v>Yes</v>
      </c>
      <c r="AI102" s="6" t="s">
        <v>64</v>
      </c>
      <c r="AJ102" s="6"/>
      <c r="AK102" s="6"/>
      <c r="AL102" s="6" t="s">
        <v>64</v>
      </c>
      <c r="AM102" s="6"/>
      <c r="AN102" s="24" t="s">
        <v>65</v>
      </c>
      <c r="AO102" s="6" t="s">
        <v>64</v>
      </c>
      <c r="AP102" s="6"/>
      <c r="AQ102" s="6" t="s">
        <v>64</v>
      </c>
      <c r="AR102" s="6"/>
      <c r="AS102" s="24" t="s">
        <v>65</v>
      </c>
      <c r="AT102" s="6" t="s">
        <v>65</v>
      </c>
      <c r="AU102" s="18"/>
      <c r="AV102" s="15"/>
      <c r="AW102" s="6"/>
      <c r="AX102" s="6"/>
      <c r="AY102" s="6"/>
      <c r="AZ102" s="6"/>
      <c r="BA102" s="6"/>
      <c r="BB102" s="6"/>
      <c r="BC102" s="6"/>
      <c r="BD102" s="6"/>
      <c r="BE102" s="6" t="s">
        <v>64</v>
      </c>
    </row>
    <row r="103" spans="2:57" x14ac:dyDescent="0.3">
      <c r="B103" s="85" t="str">
        <f>IF(api_ver=2,"houseNumber","HouseNumber")</f>
        <v>HouseNumber</v>
      </c>
      <c r="D103" s="6" t="s">
        <v>64</v>
      </c>
      <c r="E103" s="6" t="s">
        <v>65</v>
      </c>
      <c r="F103" s="24" t="s">
        <v>65</v>
      </c>
      <c r="G103" s="6" t="s">
        <v>65</v>
      </c>
      <c r="H103" s="18" t="s">
        <v>65</v>
      </c>
      <c r="I103" s="105" t="s">
        <v>65</v>
      </c>
      <c r="J103" s="6"/>
      <c r="K103" s="89"/>
      <c r="L103" s="97"/>
      <c r="M103" s="6"/>
      <c r="N103" s="6"/>
      <c r="O103" s="18"/>
      <c r="P103" s="15"/>
      <c r="Q103" s="18"/>
      <c r="R103" s="15"/>
      <c r="S103" s="6" t="s">
        <v>64</v>
      </c>
      <c r="T103" s="6" t="s">
        <v>64</v>
      </c>
      <c r="U103" s="6"/>
      <c r="V103" s="6"/>
      <c r="W103" s="6"/>
      <c r="X103" s="6"/>
      <c r="Y103" s="6"/>
      <c r="Z103" s="6" t="s">
        <v>65</v>
      </c>
      <c r="AA103" s="6" t="str">
        <f t="shared" si="14"/>
        <v>Yes</v>
      </c>
      <c r="AB103" s="6" t="s">
        <v>65</v>
      </c>
      <c r="AC103" s="6" t="s">
        <v>65</v>
      </c>
      <c r="AD103" s="6"/>
      <c r="AE103" s="6"/>
      <c r="AF103" s="6" t="s">
        <v>64</v>
      </c>
      <c r="AG103" s="6" t="s">
        <v>65</v>
      </c>
      <c r="AH103" s="24" t="str">
        <f t="shared" si="16"/>
        <v>No</v>
      </c>
      <c r="AI103" s="6" t="s">
        <v>65</v>
      </c>
      <c r="AJ103" s="6"/>
      <c r="AK103" s="6"/>
      <c r="AL103" s="6" t="s">
        <v>65</v>
      </c>
      <c r="AM103" s="6"/>
      <c r="AN103" s="24" t="s">
        <v>65</v>
      </c>
      <c r="AO103" s="6" t="s">
        <v>65</v>
      </c>
      <c r="AP103" s="6"/>
      <c r="AQ103" s="6" t="s">
        <v>65</v>
      </c>
      <c r="AR103" s="6"/>
      <c r="AS103" s="24" t="s">
        <v>65</v>
      </c>
      <c r="AT103" s="6" t="s">
        <v>65</v>
      </c>
      <c r="AU103" s="18"/>
      <c r="AV103" s="15"/>
      <c r="AW103" s="6"/>
      <c r="AX103" s="6"/>
      <c r="AY103" s="6"/>
      <c r="AZ103" s="6"/>
      <c r="BA103" s="6"/>
      <c r="BB103" s="6"/>
      <c r="BC103" s="6"/>
      <c r="BD103" s="6"/>
      <c r="BE103" s="6" t="s">
        <v>65</v>
      </c>
    </row>
    <row r="104" spans="2:57" x14ac:dyDescent="0.3">
      <c r="B104" s="85" t="str">
        <f>IF(api_ver=2,"street","Street")</f>
        <v>Street</v>
      </c>
      <c r="D104" s="6" t="s">
        <v>64</v>
      </c>
      <c r="E104" s="6" t="s">
        <v>64</v>
      </c>
      <c r="F104" s="24" t="s">
        <v>65</v>
      </c>
      <c r="G104" s="6" t="s">
        <v>65</v>
      </c>
      <c r="H104" s="18" t="s">
        <v>64</v>
      </c>
      <c r="I104" s="105" t="s">
        <v>65</v>
      </c>
      <c r="J104" s="6"/>
      <c r="K104" s="89"/>
      <c r="L104" s="97"/>
      <c r="M104" s="6"/>
      <c r="N104" s="6"/>
      <c r="O104" s="18"/>
      <c r="P104" s="15"/>
      <c r="Q104" s="18"/>
      <c r="R104" s="15"/>
      <c r="S104" s="6" t="s">
        <v>64</v>
      </c>
      <c r="T104" s="6" t="s">
        <v>64</v>
      </c>
      <c r="U104" s="6"/>
      <c r="V104" s="6"/>
      <c r="W104" s="6"/>
      <c r="X104" s="6"/>
      <c r="Y104" s="6"/>
      <c r="Z104" s="6" t="s">
        <v>65</v>
      </c>
      <c r="AA104" s="6" t="str">
        <f t="shared" si="14"/>
        <v>Yes</v>
      </c>
      <c r="AB104" s="6" t="s">
        <v>65</v>
      </c>
      <c r="AC104" s="6" t="s">
        <v>65</v>
      </c>
      <c r="AD104" s="6"/>
      <c r="AE104" s="6"/>
      <c r="AF104" s="6" t="s">
        <v>64</v>
      </c>
      <c r="AG104" s="6" t="s">
        <v>65</v>
      </c>
      <c r="AH104" s="24" t="str">
        <f t="shared" si="16"/>
        <v>No</v>
      </c>
      <c r="AI104" s="6" t="s">
        <v>64</v>
      </c>
      <c r="AJ104" s="6"/>
      <c r="AK104" s="6"/>
      <c r="AL104" s="6" t="s">
        <v>64</v>
      </c>
      <c r="AM104" s="6"/>
      <c r="AN104" s="24" t="s">
        <v>65</v>
      </c>
      <c r="AO104" s="6" t="s">
        <v>65</v>
      </c>
      <c r="AP104" s="6"/>
      <c r="AQ104" s="6" t="s">
        <v>65</v>
      </c>
      <c r="AR104" s="6"/>
      <c r="AS104" s="24" t="s">
        <v>65</v>
      </c>
      <c r="AT104" s="6" t="s">
        <v>65</v>
      </c>
      <c r="AU104" s="18"/>
      <c r="AV104" s="15"/>
      <c r="AW104" s="6"/>
      <c r="AX104" s="6"/>
      <c r="AY104" s="6"/>
      <c r="AZ104" s="6"/>
      <c r="BA104" s="6"/>
      <c r="BB104" s="6"/>
      <c r="BC104" s="6"/>
      <c r="BD104" s="6"/>
      <c r="BE104" s="6" t="s">
        <v>64</v>
      </c>
    </row>
    <row r="105" spans="2:57" x14ac:dyDescent="0.3">
      <c r="B105" s="85" t="str">
        <f>IF(api_ver=2,"city","City")</f>
        <v>City</v>
      </c>
      <c r="D105" s="6" t="s">
        <v>64</v>
      </c>
      <c r="E105" s="6" t="s">
        <v>64</v>
      </c>
      <c r="F105" s="24" t="s">
        <v>65</v>
      </c>
      <c r="G105" s="6" t="s">
        <v>65</v>
      </c>
      <c r="H105" s="18" t="s">
        <v>64</v>
      </c>
      <c r="I105" s="105" t="s">
        <v>65</v>
      </c>
      <c r="J105" s="6"/>
      <c r="K105" s="89"/>
      <c r="L105" s="97"/>
      <c r="M105" s="6"/>
      <c r="N105" s="6"/>
      <c r="O105" s="18"/>
      <c r="P105" s="15"/>
      <c r="Q105" s="18"/>
      <c r="R105" s="15"/>
      <c r="S105" s="6" t="s">
        <v>64</v>
      </c>
      <c r="T105" s="6" t="s">
        <v>64</v>
      </c>
      <c r="U105" s="6"/>
      <c r="V105" s="6"/>
      <c r="W105" s="6"/>
      <c r="X105" s="6"/>
      <c r="Y105" s="6"/>
      <c r="Z105" s="6" t="s">
        <v>65</v>
      </c>
      <c r="AA105" s="6" t="str">
        <f t="shared" si="14"/>
        <v>Yes</v>
      </c>
      <c r="AB105" s="6" t="s">
        <v>65</v>
      </c>
      <c r="AC105" s="6" t="s">
        <v>65</v>
      </c>
      <c r="AD105" s="6"/>
      <c r="AE105" s="6"/>
      <c r="AF105" s="6" t="s">
        <v>64</v>
      </c>
      <c r="AG105" s="6" t="s">
        <v>65</v>
      </c>
      <c r="AH105" s="24" t="str">
        <f t="shared" si="16"/>
        <v>No</v>
      </c>
      <c r="AI105" s="6" t="s">
        <v>64</v>
      </c>
      <c r="AJ105" s="6"/>
      <c r="AK105" s="6"/>
      <c r="AL105" s="6" t="s">
        <v>64</v>
      </c>
      <c r="AM105" s="6"/>
      <c r="AN105" s="24" t="s">
        <v>65</v>
      </c>
      <c r="AO105" s="6" t="s">
        <v>65</v>
      </c>
      <c r="AP105" s="6"/>
      <c r="AQ105" s="6" t="s">
        <v>65</v>
      </c>
      <c r="AR105" s="6"/>
      <c r="AS105" s="24" t="s">
        <v>65</v>
      </c>
      <c r="AT105" s="6" t="s">
        <v>65</v>
      </c>
      <c r="AU105" s="18"/>
      <c r="AV105" s="15"/>
      <c r="AW105" s="6"/>
      <c r="AX105" s="6"/>
      <c r="AY105" s="6"/>
      <c r="AZ105" s="6"/>
      <c r="BA105" s="6"/>
      <c r="BB105" s="6"/>
      <c r="BC105" s="6"/>
      <c r="BD105" s="6"/>
      <c r="BE105" s="6" t="s">
        <v>64</v>
      </c>
    </row>
    <row r="106" spans="2:57" x14ac:dyDescent="0.3">
      <c r="B106" s="85" t="str">
        <f>IF(api_ver=2,"province","Province")</f>
        <v>Province</v>
      </c>
      <c r="D106" s="6" t="s">
        <v>64</v>
      </c>
      <c r="E106" s="6" t="s">
        <v>65</v>
      </c>
      <c r="F106" s="24" t="s">
        <v>65</v>
      </c>
      <c r="G106" s="6" t="s">
        <v>65</v>
      </c>
      <c r="H106" s="18" t="s">
        <v>65</v>
      </c>
      <c r="I106" s="105" t="s">
        <v>65</v>
      </c>
      <c r="J106" s="6"/>
      <c r="K106" s="89"/>
      <c r="L106" s="97"/>
      <c r="M106" s="6"/>
      <c r="N106" s="6"/>
      <c r="O106" s="18"/>
      <c r="P106" s="15"/>
      <c r="Q106" s="18"/>
      <c r="R106" s="15"/>
      <c r="S106" s="6" t="s">
        <v>65</v>
      </c>
      <c r="T106" s="6" t="s">
        <v>64</v>
      </c>
      <c r="U106" s="6"/>
      <c r="V106" s="6"/>
      <c r="W106" s="6"/>
      <c r="X106" s="6"/>
      <c r="Y106" s="6"/>
      <c r="Z106" s="6" t="s">
        <v>65</v>
      </c>
      <c r="AA106" s="6" t="str">
        <f t="shared" si="14"/>
        <v>No</v>
      </c>
      <c r="AB106" s="6" t="s">
        <v>65</v>
      </c>
      <c r="AC106" s="6" t="s">
        <v>65</v>
      </c>
      <c r="AD106" s="6"/>
      <c r="AE106" s="6"/>
      <c r="AF106" s="6" t="s">
        <v>65</v>
      </c>
      <c r="AG106" s="6" t="s">
        <v>65</v>
      </c>
      <c r="AH106" s="24" t="str">
        <f t="shared" si="16"/>
        <v>No</v>
      </c>
      <c r="AI106" s="6" t="s">
        <v>64</v>
      </c>
      <c r="AJ106" s="6"/>
      <c r="AK106" s="6"/>
      <c r="AL106" s="6" t="s">
        <v>64</v>
      </c>
      <c r="AM106" s="6"/>
      <c r="AN106" s="24" t="s">
        <v>65</v>
      </c>
      <c r="AO106" s="6" t="s">
        <v>65</v>
      </c>
      <c r="AP106" s="6"/>
      <c r="AQ106" s="6" t="s">
        <v>65</v>
      </c>
      <c r="AR106" s="6"/>
      <c r="AS106" s="24" t="s">
        <v>65</v>
      </c>
      <c r="AT106" s="6" t="s">
        <v>65</v>
      </c>
      <c r="AU106" s="18"/>
      <c r="AV106" s="15"/>
      <c r="AW106" s="6"/>
      <c r="AX106" s="6"/>
      <c r="AY106" s="6"/>
      <c r="AZ106" s="6"/>
      <c r="BA106" s="6"/>
      <c r="BB106" s="6"/>
      <c r="BC106" s="6"/>
      <c r="BD106" s="6"/>
      <c r="BE106" s="6" t="s">
        <v>65</v>
      </c>
    </row>
    <row r="107" spans="2:57" x14ac:dyDescent="0.3">
      <c r="B107" s="85" t="str">
        <f>IF(api_ver=2,"postalCode","PostalCode")</f>
        <v>PostalCode</v>
      </c>
      <c r="D107" s="6" t="s">
        <v>64</v>
      </c>
      <c r="E107" s="6" t="s">
        <v>64</v>
      </c>
      <c r="F107" s="24" t="s">
        <v>65</v>
      </c>
      <c r="G107" s="6" t="s">
        <v>65</v>
      </c>
      <c r="H107" s="18" t="s">
        <v>64</v>
      </c>
      <c r="I107" s="105" t="s">
        <v>65</v>
      </c>
      <c r="J107" s="6"/>
      <c r="K107" s="89"/>
      <c r="L107" s="97"/>
      <c r="M107" s="6"/>
      <c r="N107" s="6"/>
      <c r="O107" s="18"/>
      <c r="P107" s="15"/>
      <c r="Q107" s="18"/>
      <c r="R107" s="15"/>
      <c r="S107" s="6" t="s">
        <v>64</v>
      </c>
      <c r="T107" s="6" t="s">
        <v>64</v>
      </c>
      <c r="U107" s="6"/>
      <c r="V107" s="6"/>
      <c r="W107" s="6"/>
      <c r="X107" s="6"/>
      <c r="Y107" s="6"/>
      <c r="Z107" s="6" t="s">
        <v>65</v>
      </c>
      <c r="AA107" s="6" t="str">
        <f t="shared" si="14"/>
        <v>Yes</v>
      </c>
      <c r="AB107" s="6" t="s">
        <v>65</v>
      </c>
      <c r="AC107" s="6" t="s">
        <v>65</v>
      </c>
      <c r="AD107" s="6"/>
      <c r="AE107" s="6"/>
      <c r="AF107" s="6" t="s">
        <v>64</v>
      </c>
      <c r="AG107" s="6" t="s">
        <v>65</v>
      </c>
      <c r="AH107" s="24" t="str">
        <f t="shared" si="16"/>
        <v>No</v>
      </c>
      <c r="AI107" s="6" t="s">
        <v>64</v>
      </c>
      <c r="AJ107" s="6"/>
      <c r="AK107" s="6"/>
      <c r="AL107" s="6" t="s">
        <v>65</v>
      </c>
      <c r="AM107" s="6"/>
      <c r="AN107" s="24" t="s">
        <v>65</v>
      </c>
      <c r="AO107" s="6" t="s">
        <v>65</v>
      </c>
      <c r="AP107" s="6"/>
      <c r="AQ107" s="6" t="s">
        <v>65</v>
      </c>
      <c r="AR107" s="6"/>
      <c r="AS107" s="24" t="s">
        <v>65</v>
      </c>
      <c r="AT107" s="6" t="s">
        <v>65</v>
      </c>
      <c r="AU107" s="18"/>
      <c r="AV107" s="15"/>
      <c r="AW107" s="6"/>
      <c r="AX107" s="6"/>
      <c r="AY107" s="6"/>
      <c r="AZ107" s="6"/>
      <c r="BA107" s="6"/>
      <c r="BB107" s="6"/>
      <c r="BC107" s="6"/>
      <c r="BD107" s="6"/>
      <c r="BE107" s="6" t="s">
        <v>64</v>
      </c>
    </row>
    <row r="108" spans="2:57" x14ac:dyDescent="0.3">
      <c r="B108" s="85" t="str">
        <f>IF(api_ver=2,"telephone","Telephone")</f>
        <v>Telephone</v>
      </c>
      <c r="D108" s="6" t="s">
        <v>65</v>
      </c>
      <c r="E108" s="6" t="s">
        <v>65</v>
      </c>
      <c r="F108" s="24" t="s">
        <v>65</v>
      </c>
      <c r="G108" s="6" t="s">
        <v>65</v>
      </c>
      <c r="H108" s="18" t="s">
        <v>65</v>
      </c>
      <c r="I108" s="105" t="s">
        <v>65</v>
      </c>
      <c r="J108" s="6"/>
      <c r="K108" s="89"/>
      <c r="L108" s="97"/>
      <c r="M108" s="6"/>
      <c r="N108" s="6"/>
      <c r="O108" s="18"/>
      <c r="P108" s="15"/>
      <c r="Q108" s="18"/>
      <c r="R108" s="15"/>
      <c r="S108" s="6" t="s">
        <v>65</v>
      </c>
      <c r="T108" s="6" t="s">
        <v>65</v>
      </c>
      <c r="U108" s="6"/>
      <c r="V108" s="6"/>
      <c r="W108" s="6"/>
      <c r="X108" s="6"/>
      <c r="Y108" s="6"/>
      <c r="Z108" s="6" t="s">
        <v>65</v>
      </c>
      <c r="AA108" s="6" t="str">
        <f t="shared" si="14"/>
        <v>No</v>
      </c>
      <c r="AB108" s="6" t="s">
        <v>65</v>
      </c>
      <c r="AC108" s="6" t="s">
        <v>65</v>
      </c>
      <c r="AD108" s="6"/>
      <c r="AE108" s="6"/>
      <c r="AF108" s="6" t="s">
        <v>65</v>
      </c>
      <c r="AG108" s="6" t="s">
        <v>65</v>
      </c>
      <c r="AH108" s="24" t="str">
        <f t="shared" si="16"/>
        <v>No</v>
      </c>
      <c r="AI108" s="6" t="s">
        <v>65</v>
      </c>
      <c r="AJ108" s="6"/>
      <c r="AK108" s="6"/>
      <c r="AL108" s="6" t="s">
        <v>65</v>
      </c>
      <c r="AM108" s="6"/>
      <c r="AN108" s="24" t="s">
        <v>65</v>
      </c>
      <c r="AO108" s="6" t="s">
        <v>65</v>
      </c>
      <c r="AP108" s="6"/>
      <c r="AQ108" s="6" t="s">
        <v>65</v>
      </c>
      <c r="AR108" s="6"/>
      <c r="AS108" s="24" t="s">
        <v>65</v>
      </c>
      <c r="AT108" s="6" t="s">
        <v>65</v>
      </c>
      <c r="AU108" s="18"/>
      <c r="AV108" s="15"/>
      <c r="AW108" s="6"/>
      <c r="AX108" s="6"/>
      <c r="AY108" s="6"/>
      <c r="AZ108" s="6"/>
      <c r="BA108" s="6"/>
      <c r="BB108" s="6"/>
      <c r="BC108" s="6"/>
      <c r="BD108" s="6"/>
      <c r="BE108" s="6" t="s">
        <v>65</v>
      </c>
    </row>
    <row r="109" spans="2:57" ht="15" thickBot="1" x14ac:dyDescent="0.35">
      <c r="B109" s="86" t="str">
        <f>IF(api_ver=2,"country","Country")</f>
        <v>Country</v>
      </c>
      <c r="D109" s="6" t="s">
        <v>64</v>
      </c>
      <c r="E109" s="6" t="s">
        <v>64</v>
      </c>
      <c r="F109" s="24" t="s">
        <v>65</v>
      </c>
      <c r="G109" s="6" t="s">
        <v>65</v>
      </c>
      <c r="H109" s="18" t="s">
        <v>65</v>
      </c>
      <c r="I109" s="105" t="s">
        <v>65</v>
      </c>
      <c r="J109" s="6"/>
      <c r="K109" s="89"/>
      <c r="L109" s="97"/>
      <c r="M109" s="6"/>
      <c r="N109" s="6"/>
      <c r="O109" s="18"/>
      <c r="P109" s="15"/>
      <c r="Q109" s="18"/>
      <c r="R109" s="15"/>
      <c r="S109" s="6" t="s">
        <v>64</v>
      </c>
      <c r="T109" s="6" t="s">
        <v>64</v>
      </c>
      <c r="U109" s="6"/>
      <c r="V109" s="6"/>
      <c r="W109" s="6"/>
      <c r="X109" s="6"/>
      <c r="Y109" s="6"/>
      <c r="Z109" s="6" t="s">
        <v>65</v>
      </c>
      <c r="AA109" s="6" t="str">
        <f t="shared" si="14"/>
        <v>No</v>
      </c>
      <c r="AB109" s="6" t="s">
        <v>64</v>
      </c>
      <c r="AC109" s="6" t="s">
        <v>65</v>
      </c>
      <c r="AD109" s="6"/>
      <c r="AE109" s="6"/>
      <c r="AF109" s="6" t="s">
        <v>65</v>
      </c>
      <c r="AG109" s="6" t="s">
        <v>65</v>
      </c>
      <c r="AH109" s="24" t="str">
        <f t="shared" si="16"/>
        <v>No</v>
      </c>
      <c r="AI109" s="6" t="s">
        <v>64</v>
      </c>
      <c r="AJ109" s="6"/>
      <c r="AK109" s="6"/>
      <c r="AL109" s="6" t="s">
        <v>64</v>
      </c>
      <c r="AM109" s="6"/>
      <c r="AN109" s="24" t="s">
        <v>65</v>
      </c>
      <c r="AO109" s="6" t="s">
        <v>64</v>
      </c>
      <c r="AP109" s="6"/>
      <c r="AQ109" s="6" t="s">
        <v>65</v>
      </c>
      <c r="AR109" s="6"/>
      <c r="AS109" s="24" t="s">
        <v>65</v>
      </c>
      <c r="AT109" s="6" t="s">
        <v>65</v>
      </c>
      <c r="AU109" s="18"/>
      <c r="AV109" s="15"/>
      <c r="AW109" s="6"/>
      <c r="AX109" s="6"/>
      <c r="AY109" s="6"/>
      <c r="AZ109" s="6"/>
      <c r="BA109" s="6"/>
      <c r="BB109" s="6"/>
      <c r="BC109" s="6"/>
      <c r="BD109" s="6"/>
      <c r="BE109" s="6" t="s">
        <v>65</v>
      </c>
    </row>
    <row r="110" spans="2:57" ht="15" thickTop="1" x14ac:dyDescent="0.3">
      <c r="H110" s="22"/>
      <c r="I110" s="22"/>
      <c r="K110" s="117"/>
      <c r="L110" s="117"/>
    </row>
    <row r="111" spans="2:57" x14ac:dyDescent="0.3">
      <c r="H111" s="22"/>
      <c r="I111" s="22"/>
      <c r="K111" s="117"/>
      <c r="L111" s="117"/>
    </row>
    <row r="112" spans="2:57" x14ac:dyDescent="0.3">
      <c r="H112" s="22"/>
      <c r="I112" s="22"/>
      <c r="K112" s="117"/>
      <c r="L112" s="117"/>
    </row>
    <row r="113" spans="11:12" x14ac:dyDescent="0.3">
      <c r="K113" s="117"/>
      <c r="L113" s="117"/>
    </row>
    <row r="114" spans="11:12" x14ac:dyDescent="0.3">
      <c r="K114" s="117"/>
      <c r="L114" s="117"/>
    </row>
    <row r="115" spans="11:12" x14ac:dyDescent="0.3">
      <c r="K115" s="117"/>
      <c r="L115" s="117"/>
    </row>
    <row r="116" spans="11:12" x14ac:dyDescent="0.3">
      <c r="K116" s="117"/>
      <c r="L116" s="117"/>
    </row>
    <row r="117" spans="11:12" x14ac:dyDescent="0.3">
      <c r="K117" s="117"/>
      <c r="L117" s="117"/>
    </row>
    <row r="118" spans="11:12" x14ac:dyDescent="0.3">
      <c r="K118" s="117"/>
      <c r="L118" s="117"/>
    </row>
    <row r="119" spans="11:12" x14ac:dyDescent="0.3">
      <c r="K119" s="117"/>
      <c r="L119" s="117"/>
    </row>
    <row r="120" spans="11:12" x14ac:dyDescent="0.3">
      <c r="K120" s="117"/>
      <c r="L120" s="117"/>
    </row>
  </sheetData>
  <mergeCells count="48">
    <mergeCell ref="AK1:AT1"/>
    <mergeCell ref="D1:AF1"/>
    <mergeCell ref="AH1:AJ1"/>
    <mergeCell ref="H4:I4"/>
    <mergeCell ref="AF3:AF4"/>
    <mergeCell ref="K4:L4"/>
    <mergeCell ref="X3:X4"/>
    <mergeCell ref="AE3:AE4"/>
    <mergeCell ref="K2:L2"/>
    <mergeCell ref="AH3:AH4"/>
    <mergeCell ref="AG3:AG4"/>
    <mergeCell ref="AJ3:AJ4"/>
    <mergeCell ref="H2:I2"/>
    <mergeCell ref="AM3:AM4"/>
    <mergeCell ref="AO3:AO4"/>
    <mergeCell ref="O2:P2"/>
    <mergeCell ref="Q2:R2"/>
    <mergeCell ref="O4:P4"/>
    <mergeCell ref="Q4:R4"/>
    <mergeCell ref="AS3:AS4"/>
    <mergeCell ref="AN3:AN4"/>
    <mergeCell ref="AT3:AT4"/>
    <mergeCell ref="AP3:AP4"/>
    <mergeCell ref="AI3:AI4"/>
    <mergeCell ref="Y3:Y4"/>
    <mergeCell ref="D3:D4"/>
    <mergeCell ref="E3:E4"/>
    <mergeCell ref="F3:F4"/>
    <mergeCell ref="G3:G4"/>
    <mergeCell ref="J3:J4"/>
    <mergeCell ref="AV6:AV8"/>
    <mergeCell ref="AZ6:AZ8"/>
    <mergeCell ref="AW3:AW4"/>
    <mergeCell ref="AU6:AU8"/>
    <mergeCell ref="AX1:AY1"/>
    <mergeCell ref="AZ1:BE1"/>
    <mergeCell ref="BC3:BC4"/>
    <mergeCell ref="AU4:AV4"/>
    <mergeCell ref="AU2:AV2"/>
    <mergeCell ref="AU1:AW1"/>
    <mergeCell ref="BE3:BE4"/>
    <mergeCell ref="A6:A50"/>
    <mergeCell ref="O6:O8"/>
    <mergeCell ref="P6:P8"/>
    <mergeCell ref="Q6:Q8"/>
    <mergeCell ref="R6:R8"/>
    <mergeCell ref="K6:K8"/>
    <mergeCell ref="L6:L8"/>
  </mergeCells>
  <conditionalFormatting sqref="B1:B1048576">
    <cfRule type="cellIs" dxfId="139" priority="84" stopIfTrue="1" operator="equal">
      <formula>"-"</formula>
    </cfRule>
  </conditionalFormatting>
  <conditionalFormatting sqref="D25:I25 N25:U25 AC25 AE25:AG25 AH25:BD36 AO96:BE109 AB41:BE93 AB10:BD23 BF25:CF25">
    <cfRule type="cellIs" dxfId="138" priority="152" stopIfTrue="1" operator="equal">
      <formula>"Yes"</formula>
    </cfRule>
  </conditionalFormatting>
  <conditionalFormatting sqref="D10:Z11 R12:S15 D12:P17 Q16:Z16 K18:Z18 D20:Z24 G101:Y109 AB41:BE93 AB10:BD23 D25:U25 BF25:CF25 AH25:BD36 AO96:BE109 AK9:BD9 AK24:BD24 D9:AI9 G18:I18 BE9:BE36 U19:Z19 AB24:AI24">
    <cfRule type="cellIs" dxfId="137" priority="1027" stopIfTrue="1" operator="equal">
      <formula>"No"</formula>
    </cfRule>
  </conditionalFormatting>
  <conditionalFormatting sqref="D74:Z90">
    <cfRule type="cellIs" dxfId="136" priority="93" stopIfTrue="1" operator="equal">
      <formula>"No"</formula>
    </cfRule>
    <cfRule type="cellIs" dxfId="135" priority="94" stopIfTrue="1" operator="equal">
      <formula>"Yes"</formula>
    </cfRule>
  </conditionalFormatting>
  <conditionalFormatting sqref="D9:AI9 D10:Z11 R12:S15 D12:P17 Q16:Z16 AB16:AD16 G18:I18 K18:Z18 AB18:AD18 U19:Z19 D20:Z24 AB24:AI24 D25:U25 G101:Y109">
    <cfRule type="cellIs" dxfId="134" priority="1028" stopIfTrue="1" operator="equal">
      <formula>"Yes"</formula>
    </cfRule>
  </conditionalFormatting>
  <conditionalFormatting sqref="E3:E90">
    <cfRule type="cellIs" dxfId="133" priority="75" stopIfTrue="1" operator="equal">
      <formula>"Yes"</formula>
    </cfRule>
    <cfRule type="cellIs" dxfId="132" priority="74" stopIfTrue="1" operator="equal">
      <formula>"No"</formula>
    </cfRule>
  </conditionalFormatting>
  <conditionalFormatting sqref="F18">
    <cfRule type="cellIs" dxfId="131" priority="28" stopIfTrue="1" operator="equal">
      <formula>"No"</formula>
    </cfRule>
    <cfRule type="cellIs" dxfId="130" priority="29" stopIfTrue="1" operator="equal">
      <formula>"Yes"</formula>
    </cfRule>
  </conditionalFormatting>
  <conditionalFormatting sqref="G10">
    <cfRule type="cellIs" dxfId="129" priority="76" stopIfTrue="1" operator="equal">
      <formula>"No"</formula>
    </cfRule>
    <cfRule type="cellIs" dxfId="128" priority="77" stopIfTrue="1" operator="equal">
      <formula>"Yes"</formula>
    </cfRule>
  </conditionalFormatting>
  <conditionalFormatting sqref="G16:G25">
    <cfRule type="cellIs" dxfId="127" priority="57" stopIfTrue="1" operator="equal">
      <formula>"Yes"</formula>
    </cfRule>
    <cfRule type="cellIs" dxfId="126" priority="56" stopIfTrue="1" operator="equal">
      <formula>"No"</formula>
    </cfRule>
  </conditionalFormatting>
  <conditionalFormatting sqref="G17">
    <cfRule type="cellIs" dxfId="125" priority="12" stopIfTrue="1" operator="equal">
      <formula>"No"</formula>
    </cfRule>
    <cfRule type="cellIs" dxfId="124" priority="13" stopIfTrue="1" operator="equal">
      <formula>"Yes"</formula>
    </cfRule>
  </conditionalFormatting>
  <conditionalFormatting sqref="G27">
    <cfRule type="cellIs" dxfId="123" priority="53" stopIfTrue="1" operator="equal">
      <formula>"Yes"</formula>
    </cfRule>
    <cfRule type="cellIs" dxfId="122" priority="50" stopIfTrue="1" operator="equal">
      <formula>"No"</formula>
    </cfRule>
    <cfRule type="cellIs" dxfId="121" priority="51" stopIfTrue="1" operator="equal">
      <formula>"Yes"</formula>
    </cfRule>
    <cfRule type="cellIs" dxfId="120" priority="52" stopIfTrue="1" operator="equal">
      <formula>"No"</formula>
    </cfRule>
  </conditionalFormatting>
  <conditionalFormatting sqref="G31">
    <cfRule type="cellIs" dxfId="119" priority="45" stopIfTrue="1" operator="equal">
      <formula>"Yes"</formula>
    </cfRule>
    <cfRule type="cellIs" dxfId="118" priority="46" stopIfTrue="1" operator="equal">
      <formula>"No"</formula>
    </cfRule>
    <cfRule type="cellIs" dxfId="117" priority="47" stopIfTrue="1" operator="equal">
      <formula>"Yes"</formula>
    </cfRule>
    <cfRule type="cellIs" dxfId="116" priority="44" stopIfTrue="1" operator="equal">
      <formula>"No"</formula>
    </cfRule>
  </conditionalFormatting>
  <conditionalFormatting sqref="G33">
    <cfRule type="cellIs" dxfId="115" priority="38" stopIfTrue="1" operator="equal">
      <formula>"No"</formula>
    </cfRule>
    <cfRule type="cellIs" dxfId="114" priority="39" stopIfTrue="1" operator="equal">
      <formula>"Yes"</formula>
    </cfRule>
    <cfRule type="cellIs" dxfId="113" priority="40" stopIfTrue="1" operator="equal">
      <formula>"No"</formula>
    </cfRule>
    <cfRule type="cellIs" dxfId="112" priority="41" stopIfTrue="1" operator="equal">
      <formula>"Yes"</formula>
    </cfRule>
  </conditionalFormatting>
  <conditionalFormatting sqref="G31:H32">
    <cfRule type="cellIs" dxfId="111" priority="49" stopIfTrue="1" operator="equal">
      <formula>"Yes"</formula>
    </cfRule>
    <cfRule type="cellIs" dxfId="110" priority="48" stopIfTrue="1" operator="equal">
      <formula>"No"</formula>
    </cfRule>
  </conditionalFormatting>
  <conditionalFormatting sqref="G33:H33">
    <cfRule type="cellIs" dxfId="109" priority="43" stopIfTrue="1" operator="equal">
      <formula>"Yes"</formula>
    </cfRule>
    <cfRule type="cellIs" dxfId="108" priority="42" stopIfTrue="1" operator="equal">
      <formula>"No"</formula>
    </cfRule>
  </conditionalFormatting>
  <conditionalFormatting sqref="G49:H49 S49 Z49 AG49 AJ49">
    <cfRule type="cellIs" dxfId="107" priority="342" stopIfTrue="1" operator="equal">
      <formula>"Yes"</formula>
    </cfRule>
  </conditionalFormatting>
  <conditionalFormatting sqref="G34:W34 D35:Z48 D49:S51 U49:Z51 AB25:AG30 D52:Z93 AB94:AN109 G96:Y100 G101:G109 D15:Z15 D16:P16 D19:S19 D26:Z26 D27:F27 D28:Z28 D29:F34 D94:F109 G94:Z95 Z96:Z109 N10:N14 AA10:AA109 T12:Z14 S16:Z16 R17:Z17 N17:N20 S18:Z18 G29:Z30 I31:W33 X31:Z34 T49:T50">
    <cfRule type="cellIs" dxfId="106" priority="849" stopIfTrue="1" operator="equal">
      <formula>"No"</formula>
    </cfRule>
  </conditionalFormatting>
  <conditionalFormatting sqref="G27:Z27">
    <cfRule type="cellIs" dxfId="105" priority="55" stopIfTrue="1" operator="equal">
      <formula>"Yes"</formula>
    </cfRule>
    <cfRule type="cellIs" dxfId="104" priority="54" stopIfTrue="1" operator="equal">
      <formula>"No"</formula>
    </cfRule>
  </conditionalFormatting>
  <conditionalFormatting sqref="J18">
    <cfRule type="cellIs" dxfId="103" priority="26" stopIfTrue="1" operator="equal">
      <formula>"No"</formula>
    </cfRule>
    <cfRule type="cellIs" dxfId="102" priority="27" stopIfTrue="1" operator="equal">
      <formula>"Yes"</formula>
    </cfRule>
  </conditionalFormatting>
  <conditionalFormatting sqref="K6:L6">
    <cfRule type="cellIs" dxfId="101" priority="70" stopIfTrue="1" operator="equal">
      <formula>"No"</formula>
    </cfRule>
    <cfRule type="cellIs" dxfId="100" priority="71" stopIfTrue="1" operator="equal">
      <formula>"Yes"</formula>
    </cfRule>
  </conditionalFormatting>
  <conditionalFormatting sqref="M18">
    <cfRule type="cellIs" dxfId="99" priority="25" stopIfTrue="1" operator="equal">
      <formula>"Yes"</formula>
    </cfRule>
    <cfRule type="cellIs" dxfId="98" priority="24" stopIfTrue="1" operator="equal">
      <formula>"No"</formula>
    </cfRule>
  </conditionalFormatting>
  <conditionalFormatting sqref="N10:N14 AA10:AA109 T12:Z14 D15:Z15 D16:P16 S16:Z16 R17:Z17 N17:N20 S18:Z18 D19:S19 AB25:AG30 D26:Z26 D27:F27 D28:Z28 G29:Z30 D29:F34 I31:W33 X31:Z34 G34:W34 D35:Z48 T49:T50 D49:S51 U49:Z51 D52:Z93 G94:Z95 D94:F109 AB94:AN109 G96:Y100 Z96:Z109 G101:G109">
    <cfRule type="cellIs" dxfId="97" priority="850" stopIfTrue="1" operator="equal">
      <formula>"Yes"</formula>
    </cfRule>
  </conditionalFormatting>
  <conditionalFormatting sqref="N25">
    <cfRule type="cellIs" dxfId="96" priority="149" stopIfTrue="1" operator="equal">
      <formula>"No"</formula>
    </cfRule>
    <cfRule type="cellIs" dxfId="95" priority="150" stopIfTrue="1" operator="equal">
      <formula>"Yes"</formula>
    </cfRule>
  </conditionalFormatting>
  <conditionalFormatting sqref="N40">
    <cfRule type="cellIs" dxfId="94" priority="148" stopIfTrue="1" operator="equal">
      <formula>"Yes"</formula>
    </cfRule>
    <cfRule type="cellIs" dxfId="93" priority="147" stopIfTrue="1" operator="equal">
      <formula>"No"</formula>
    </cfRule>
  </conditionalFormatting>
  <conditionalFormatting sqref="N25:U25 D25:I25 AC25 AE25:AG25 AJ25 AL25:AM25 AU25:AW25">
    <cfRule type="cellIs" dxfId="92" priority="151" stopIfTrue="1" operator="equal">
      <formula>"No"</formula>
    </cfRule>
  </conditionalFormatting>
  <conditionalFormatting sqref="O6:R6">
    <cfRule type="cellIs" dxfId="91" priority="225" stopIfTrue="1" operator="equal">
      <formula>"No"</formula>
    </cfRule>
    <cfRule type="cellIs" dxfId="90" priority="226" stopIfTrue="1" operator="equal">
      <formula>"Yes"</formula>
    </cfRule>
  </conditionalFormatting>
  <conditionalFormatting sqref="O3:AV3">
    <cfRule type="cellIs" dxfId="89" priority="235" stopIfTrue="1" operator="equal">
      <formula>"No"</formula>
    </cfRule>
    <cfRule type="cellIs" dxfId="88" priority="236" stopIfTrue="1" operator="equal">
      <formula>"Yes"</formula>
    </cfRule>
  </conditionalFormatting>
  <conditionalFormatting sqref="P21">
    <cfRule type="cellIs" dxfId="87" priority="577" stopIfTrue="1" operator="equal">
      <formula>"No"</formula>
    </cfRule>
    <cfRule type="cellIs" dxfId="86" priority="578" stopIfTrue="1" operator="equal">
      <formula>"Yes"</formula>
    </cfRule>
  </conditionalFormatting>
  <conditionalFormatting sqref="P34:R36">
    <cfRule type="cellIs" dxfId="85" priority="539" stopIfTrue="1" operator="equal">
      <formula>"No"</formula>
    </cfRule>
    <cfRule type="cellIs" dxfId="84" priority="540" stopIfTrue="1" operator="equal">
      <formula>"Yes"</formula>
    </cfRule>
  </conditionalFormatting>
  <conditionalFormatting sqref="Q4">
    <cfRule type="cellIs" dxfId="83" priority="310" stopIfTrue="1" operator="equal">
      <formula>"Yes"</formula>
    </cfRule>
    <cfRule type="cellIs" dxfId="82" priority="309" stopIfTrue="1" operator="equal">
      <formula>"No"</formula>
    </cfRule>
  </conditionalFormatting>
  <conditionalFormatting sqref="Q12:Q15 Q17">
    <cfRule type="cellIs" dxfId="81" priority="72" stopIfTrue="1" operator="equal">
      <formula>"No"</formula>
    </cfRule>
    <cfRule type="cellIs" dxfId="80" priority="73" stopIfTrue="1" operator="equal">
      <formula>"Yes"</formula>
    </cfRule>
  </conditionalFormatting>
  <conditionalFormatting sqref="R21">
    <cfRule type="cellIs" dxfId="79" priority="591" stopIfTrue="1" operator="equal">
      <formula>"No"</formula>
    </cfRule>
    <cfRule type="cellIs" dxfId="78" priority="592" stopIfTrue="1" operator="equal">
      <formula>"Yes"</formula>
    </cfRule>
  </conditionalFormatting>
  <conditionalFormatting sqref="S4">
    <cfRule type="cellIs" dxfId="77" priority="307" stopIfTrue="1" operator="equal">
      <formula>"No"</formula>
    </cfRule>
    <cfRule type="cellIs" dxfId="76" priority="308" stopIfTrue="1" operator="equal">
      <formula>"Yes"</formula>
    </cfRule>
  </conditionalFormatting>
  <conditionalFormatting sqref="T19">
    <cfRule type="cellIs" dxfId="75" priority="64" stopIfTrue="1" operator="equal">
      <formula>"No"</formula>
    </cfRule>
    <cfRule type="cellIs" dxfId="74" priority="65" stopIfTrue="1" operator="equal">
      <formula>"Yes"</formula>
    </cfRule>
  </conditionalFormatting>
  <conditionalFormatting sqref="U10">
    <cfRule type="cellIs" dxfId="73" priority="4" stopIfTrue="1" operator="equal">
      <formula>"No"</formula>
    </cfRule>
    <cfRule type="cellIs" dxfId="72" priority="5" stopIfTrue="1" operator="equal">
      <formula>"Yes"</formula>
    </cfRule>
  </conditionalFormatting>
  <conditionalFormatting sqref="U4:W4">
    <cfRule type="cellIs" dxfId="71" priority="302" stopIfTrue="1" operator="equal">
      <formula>"Yes"</formula>
    </cfRule>
    <cfRule type="cellIs" dxfId="70" priority="301" stopIfTrue="1" operator="equal">
      <formula>"No"</formula>
    </cfRule>
  </conditionalFormatting>
  <conditionalFormatting sqref="V25:Z25">
    <cfRule type="cellIs" dxfId="69" priority="35" stopIfTrue="1" operator="equal">
      <formula>"Yes"</formula>
    </cfRule>
    <cfRule type="cellIs" dxfId="68" priority="34" stopIfTrue="1" operator="equal">
      <formula>"No"</formula>
    </cfRule>
  </conditionalFormatting>
  <conditionalFormatting sqref="X3:Y3">
    <cfRule type="cellIs" dxfId="67" priority="298" stopIfTrue="1" operator="equal">
      <formula>"Yes"</formula>
    </cfRule>
    <cfRule type="cellIs" dxfId="66" priority="297" stopIfTrue="1" operator="equal">
      <formula>"No"</formula>
    </cfRule>
  </conditionalFormatting>
  <conditionalFormatting sqref="Z4">
    <cfRule type="cellIs" dxfId="65" priority="296" stopIfTrue="1" operator="equal">
      <formula>"Yes"</formula>
    </cfRule>
    <cfRule type="cellIs" dxfId="64" priority="295" stopIfTrue="1" operator="equal">
      <formula>"No"</formula>
    </cfRule>
  </conditionalFormatting>
  <conditionalFormatting sqref="Z95:Z109">
    <cfRule type="cellIs" dxfId="63" priority="14" stopIfTrue="1" operator="equal">
      <formula>"No"</formula>
    </cfRule>
    <cfRule type="cellIs" dxfId="62" priority="15" stopIfTrue="1" operator="equal">
      <formula>"Yes"</formula>
    </cfRule>
  </conditionalFormatting>
  <conditionalFormatting sqref="AB4:AD4">
    <cfRule type="cellIs" dxfId="61" priority="290" stopIfTrue="1" operator="equal">
      <formula>"Yes"</formula>
    </cfRule>
    <cfRule type="cellIs" dxfId="60" priority="289" stopIfTrue="1" operator="equal">
      <formula>"No"</formula>
    </cfRule>
  </conditionalFormatting>
  <conditionalFormatting sqref="AB31:AG36">
    <cfRule type="cellIs" dxfId="59" priority="9" stopIfTrue="1" operator="equal">
      <formula>"Yes"</formula>
    </cfRule>
    <cfRule type="cellIs" dxfId="58" priority="8" stopIfTrue="1" operator="equal">
      <formula>"No"</formula>
    </cfRule>
  </conditionalFormatting>
  <conditionalFormatting sqref="AB100:AG100 AO100:AR100 G100:H109 J100:Y109 AJ100:AM109 AB101 AD101:AG101 AO101:AP101 AR101 AB102:AG109 AO102:AR109">
    <cfRule type="cellIs" dxfId="57" priority="92" stopIfTrue="1" operator="equal">
      <formula>"Yes"</formula>
    </cfRule>
    <cfRule type="cellIs" dxfId="56" priority="91" stopIfTrue="1" operator="equal">
      <formula>"No"</formula>
    </cfRule>
  </conditionalFormatting>
  <conditionalFormatting sqref="AF84:AF90">
    <cfRule type="cellIs" dxfId="55" priority="83" stopIfTrue="1" operator="equal">
      <formula>"Yes"</formula>
    </cfRule>
    <cfRule type="cellIs" dxfId="54" priority="82" stopIfTrue="1" operator="equal">
      <formula>"No"</formula>
    </cfRule>
  </conditionalFormatting>
  <conditionalFormatting sqref="AF16:AG16 AI16:AT16">
    <cfRule type="cellIs" dxfId="53" priority="22" stopIfTrue="1" operator="equal">
      <formula>"No"</formula>
    </cfRule>
    <cfRule type="cellIs" dxfId="52" priority="23" stopIfTrue="1" operator="equal">
      <formula>"Yes"</formula>
    </cfRule>
  </conditionalFormatting>
  <conditionalFormatting sqref="AF18:AG18 AI18:AT18">
    <cfRule type="cellIs" dxfId="51" priority="16" stopIfTrue="1" operator="equal">
      <formula>"No"</formula>
    </cfRule>
    <cfRule type="cellIs" dxfId="50" priority="17" stopIfTrue="1" operator="equal">
      <formula>"Yes"</formula>
    </cfRule>
  </conditionalFormatting>
  <conditionalFormatting sqref="AG49 AJ49 G49:H49 S49 Z49">
    <cfRule type="cellIs" dxfId="49" priority="341" stopIfTrue="1" operator="equal">
      <formula>"No"</formula>
    </cfRule>
  </conditionalFormatting>
  <conditionalFormatting sqref="AI93:AI109">
    <cfRule type="cellIs" dxfId="48" priority="86" stopIfTrue="1" operator="equal">
      <formula>"Yes"</formula>
    </cfRule>
    <cfRule type="cellIs" dxfId="47" priority="85" stopIfTrue="1" operator="equal">
      <formula>"No"</formula>
    </cfRule>
  </conditionalFormatting>
  <conditionalFormatting sqref="AI5:AJ5">
    <cfRule type="cellIs" dxfId="46" priority="89" stopIfTrue="1" operator="equal">
      <formula>"No"</formula>
    </cfRule>
    <cfRule type="cellIs" dxfId="45" priority="90" stopIfTrue="1" operator="equal">
      <formula>"Yes"</formula>
    </cfRule>
  </conditionalFormatting>
  <conditionalFormatting sqref="AJ9">
    <cfRule type="cellIs" dxfId="44" priority="80" stopIfTrue="1" operator="equal">
      <formula>"No"</formula>
    </cfRule>
  </conditionalFormatting>
  <conditionalFormatting sqref="AJ24">
    <cfRule type="cellIs" dxfId="43" priority="78" stopIfTrue="1" operator="equal">
      <formula>"No"</formula>
    </cfRule>
  </conditionalFormatting>
  <conditionalFormatting sqref="AJ9:BD9">
    <cfRule type="cellIs" dxfId="42" priority="81" stopIfTrue="1" operator="equal">
      <formula>"Yes"</formula>
    </cfRule>
  </conditionalFormatting>
  <conditionalFormatting sqref="AJ24:BD24">
    <cfRule type="cellIs" dxfId="41" priority="79" stopIfTrue="1" operator="equal">
      <formula>"Yes"</formula>
    </cfRule>
  </conditionalFormatting>
  <conditionalFormatting sqref="AL10">
    <cfRule type="cellIs" dxfId="40" priority="1" stopIfTrue="1" operator="equal">
      <formula>"No"</formula>
    </cfRule>
    <cfRule type="cellIs" dxfId="39" priority="2" stopIfTrue="1" operator="equal">
      <formula>"Yes"</formula>
    </cfRule>
  </conditionalFormatting>
  <conditionalFormatting sqref="AL19:AM21">
    <cfRule type="cellIs" dxfId="38" priority="176" stopIfTrue="1" operator="equal">
      <formula>"No"</formula>
    </cfRule>
    <cfRule type="cellIs" dxfId="37" priority="177" stopIfTrue="1" operator="equal">
      <formula>"Yes"</formula>
    </cfRule>
  </conditionalFormatting>
  <conditionalFormatting sqref="AP21">
    <cfRule type="cellIs" dxfId="36" priority="1033" operator="equal">
      <formula>"No"</formula>
    </cfRule>
    <cfRule type="cellIs" dxfId="35" priority="1034" operator="equal">
      <formula>"Yes"</formula>
    </cfRule>
  </conditionalFormatting>
  <conditionalFormatting sqref="AP23 AP38:AP54 AR51:AR54 AP72:AP73 AR72:AR73 AP91:AP99 AR91:AR99 AP110:AP65542 AR110:AR65542">
    <cfRule type="cellIs" dxfId="34" priority="1052" operator="equal">
      <formula>"Yes"</formula>
    </cfRule>
    <cfRule type="cellIs" dxfId="33" priority="1051" operator="equal">
      <formula>"No"</formula>
    </cfRule>
  </conditionalFormatting>
  <conditionalFormatting sqref="AP19:AQ20">
    <cfRule type="cellIs" dxfId="32" priority="175" stopIfTrue="1" operator="equal">
      <formula>"Yes"</formula>
    </cfRule>
    <cfRule type="cellIs" dxfId="31" priority="174" stopIfTrue="1" operator="equal">
      <formula>"No"</formula>
    </cfRule>
  </conditionalFormatting>
  <conditionalFormatting sqref="AU4">
    <cfRule type="cellIs" dxfId="30" priority="283" stopIfTrue="1" operator="equal">
      <formula>"No"</formula>
    </cfRule>
    <cfRule type="cellIs" dxfId="29" priority="284" stopIfTrue="1" operator="equal">
      <formula>"Yes"</formula>
    </cfRule>
  </conditionalFormatting>
  <conditionalFormatting sqref="AU49">
    <cfRule type="cellIs" dxfId="28" priority="340" stopIfTrue="1" operator="equal">
      <formula>"Yes"</formula>
    </cfRule>
    <cfRule type="cellIs" dxfId="27" priority="339" stopIfTrue="1" operator="equal">
      <formula>"No"</formula>
    </cfRule>
  </conditionalFormatting>
  <conditionalFormatting sqref="AU6:AV6">
    <cfRule type="cellIs" dxfId="26" priority="211" stopIfTrue="1" operator="equal">
      <formula>"No"</formula>
    </cfRule>
    <cfRule type="cellIs" dxfId="25" priority="212" stopIfTrue="1" operator="equal">
      <formula>"Yes"</formula>
    </cfRule>
  </conditionalFormatting>
  <conditionalFormatting sqref="AZ6">
    <cfRule type="cellIs" dxfId="24" priority="269" stopIfTrue="1" operator="equal">
      <formula>"No"</formula>
    </cfRule>
    <cfRule type="cellIs" dxfId="23" priority="270" stopIfTrue="1" operator="equal">
      <formula>"Yes"</formula>
    </cfRule>
  </conditionalFormatting>
  <conditionalFormatting sqref="BE9:BE36 AW16:BD16 AW18:BE18 D18:E109 AB37:BE40 AO94:BE95 AT100:BE109">
    <cfRule type="cellIs" dxfId="22" priority="31" stopIfTrue="1" operator="equal">
      <formula>"Yes"</formula>
    </cfRule>
  </conditionalFormatting>
  <conditionalFormatting sqref="BE15:BE16 AW16:BD16 AW18:BE18 D18:E109 BE19 AB37:BE40 AO94:BE95 AT100:BE109">
    <cfRule type="cellIs" dxfId="21" priority="30" stopIfTrue="1" operator="equal">
      <formula>"No"</formula>
    </cfRule>
  </conditionalFormatting>
  <dataValidations count="34">
    <dataValidation allowBlank="1" showInputMessage="1" showErrorMessage="1" promptTitle="Other Addresses" prompt="Branch records (website: &quot;Other Establishments&quot;)." sqref="G42:G48 G26 G28:G30 G32" xr:uid="{00000000-0002-0000-0200-000000000000}"/>
    <dataValidation allowBlank="1" showInputMessage="1" showErrorMessage="1" promptTitle="Country" prompt="Default to US" sqref="AY36:AZ36 AY21:AZ21" xr:uid="{00000000-0002-0000-0200-000001000000}"/>
    <dataValidation allowBlank="1" showInputMessage="1" showErrorMessage="1" promptTitle="UK" sqref="Q4" xr:uid="{00000000-0002-0000-0200-000002000000}"/>
    <dataValidation allowBlank="1" showInputMessage="1" showErrorMessage="1" promptTitle="address type" prompt="Trading Address" sqref="Q25 I10 R10" xr:uid="{00000000-0002-0000-0200-000003000000}"/>
    <dataValidation allowBlank="1" showInputMessage="1" showErrorMessage="1" promptTitle="postal code" prompt="town code _x000a_(not eircode)" sqref="K15:L16" xr:uid="{00000000-0002-0000-0200-000004000000}"/>
    <dataValidation allowBlank="1" showInputMessage="1" showErrorMessage="1" promptTitle="city" prompt="could contain:_x000a_- town _x000a_- city" sqref="Q67" xr:uid="{00000000-0002-0000-0200-000005000000}"/>
    <dataValidation allowBlank="1" showInputMessage="1" showErrorMessage="1" promptTitle="address type" prompt="Service address" sqref="Q63" xr:uid="{00000000-0002-0000-0200-000006000000}"/>
    <dataValidation allowBlank="1" showInputMessage="1" showErrorMessage="1" promptTitle="city" prompt="could contain_x000a_- town_x000a_- county" sqref="K67" xr:uid="{00000000-0002-0000-0200-000007000000}"/>
    <dataValidation allowBlank="1" showInputMessage="1" showErrorMessage="1" promptTitle="address type" prompt="Registered Address" sqref="K10:L10 H10 Q10 E10 AQ10 U10 AL10" xr:uid="{00000000-0002-0000-0200-000008000000}"/>
    <dataValidation allowBlank="1" showInputMessage="1" showErrorMessage="1" promptTitle="firstNames" prompt="predated creation of firstName and middleNames" sqref="AT58 AT77" xr:uid="{00000000-0002-0000-0200-000009000000}"/>
    <dataValidation allowBlank="1" showInputMessage="1" showErrorMessage="1" promptTitle="directorType" prompt="defaults as &quot;Other&quot;" sqref="AT63" xr:uid="{00000000-0002-0000-0200-00000A000000}"/>
    <dataValidation allowBlank="1" showInputMessage="1" showErrorMessage="1" promptTitle="address type" prompt="Postal Address" sqref="E25 G10 G16:G18 G25 G27 G31 G33" xr:uid="{00000000-0002-0000-0200-00000B000000}"/>
    <dataValidation allowBlank="1" showInputMessage="1" showErrorMessage="1" promptTitle="address Type" prompt="Business address_x000a_Management address_x000a_Registered address_x000a_Liquidation address_x000a_Postal address_x000a_Administration adress" sqref="AI25" xr:uid="{00000000-0002-0000-0200-00000C000000}"/>
    <dataValidation allowBlank="1" showInputMessage="1" showErrorMessage="1" promptTitle="other elements" prompt="Postcode only" sqref="AJ9 AJ24" xr:uid="{00000000-0002-0000-0200-00000D000000}"/>
    <dataValidation allowBlank="1" showInputMessage="1" showErrorMessage="1" promptTitle="address" prompt="companies only" sqref="E64 E83" xr:uid="{00000000-0002-0000-0200-00000E000000}"/>
    <dataValidation allowBlank="1" showInputMessage="1" showErrorMessage="1" promptTitle="country" prompt="companies only" sqref="E71 E90" xr:uid="{00000000-0002-0000-0200-00000F000000}"/>
    <dataValidation allowBlank="1" showInputMessage="1" showErrorMessage="1" promptTitle="other elements" prompt="PAF address:_x000a_- houseNumber_x000a_- street_x000a_- city_x000a_- county_x000a_" sqref="Q12:Q15 Q17" xr:uid="{00000000-0002-0000-0200-000010000000}"/>
    <dataValidation allowBlank="1" showInputMessage="1" showErrorMessage="1" promptTitle="address type" prompt="Service Address" sqref="K63" xr:uid="{00000000-0002-0000-0200-000011000000}"/>
    <dataValidation allowBlank="1" showInputMessage="1" showErrorMessage="1" promptTitle="address type" prompt="Business Owners Address" sqref="L63" xr:uid="{00000000-0002-0000-0200-000012000000}"/>
    <dataValidation allowBlank="1" showInputMessage="1" showErrorMessage="1" promptTitle="address type --" prompt="Singapore Address_x000a_Foreign Address" sqref="AQ101" xr:uid="{00000000-0002-0000-0200-000013000000}"/>
    <dataValidation allowBlank="1" showInputMessage="1" showErrorMessage="1" promptTitle="address elements" prompt="country code only" sqref="AB100" xr:uid="{00000000-0002-0000-0200-000014000000}"/>
    <dataValidation allowBlank="1" showInputMessage="1" showErrorMessage="1" promptTitle="address type" prompt="e.g. &quot;registered&quot;, &quot;headquarters&quot;" sqref="T10 T40" xr:uid="{00000000-0002-0000-0200-000015000000}"/>
    <dataValidation allowBlank="1" showInputMessage="1" showErrorMessage="1" promptTitle="Contact Telephone Number" prompt="Telephone Numbers exist in Additional Information" sqref="T19" xr:uid="{00000000-0002-0000-0200-000016000000}"/>
    <dataValidation allowBlank="1" showInputMessage="1" showErrorMessage="1" promptTitle="address type" prompt="- Census address" sqref="BD25" xr:uid="{00000000-0002-0000-0200-000017000000}"/>
    <dataValidation allowBlank="1" showInputMessage="1" showErrorMessage="1" promptTitle="address type" prompt="- Registered Address" sqref="AS10" xr:uid="{00000000-0002-0000-0200-000018000000}"/>
    <dataValidation allowBlank="1" showInputMessage="1" showErrorMessage="1" promptTitle="address type" prompt="examples_x000a_- Corporate Office_x000a_- Factory_x000a_- Marketing Office_x000a_- Other Address_x000a_- Plant_x000a_- Unit" sqref="AS24" xr:uid="{00000000-0002-0000-0200-000019000000}"/>
    <dataValidation allowBlank="1" showInputMessage="1" showErrorMessage="1" promptTitle="other elements" prompt="PAF address:_x000a_- houseNumber_x000a_- street" sqref="R12:R13" xr:uid="{5B889A1C-C1B5-4EDF-8E7B-118D232AAD35}"/>
    <dataValidation allowBlank="1" showInputMessage="1" showErrorMessage="1" promptTitle="address country" prompt="Registered address country can differ from NL" sqref="E21" xr:uid="{0253A8FD-83E9-4E14-B4D7-AA42F29DFD9D}"/>
    <dataValidation allowBlank="1" showInputMessage="1" showErrorMessage="1" promptTitle="address country" prompt="always BE" sqref="D21" xr:uid="{10BDD8BA-B503-49B3-84F5-FA67A3CCF642}"/>
    <dataValidation allowBlank="1" showInputMessage="1" showErrorMessage="1" promptTitle="address country" prompt="always LU" sqref="F21" xr:uid="{43EE8BA0-D261-40B6-B217-0F7C079326F5}"/>
    <dataValidation allowBlank="1" showInputMessage="1" showErrorMessage="1" promptTitle="address country" prompt="always FR" sqref="G21" xr:uid="{A2475960-D2DE-4037-AB29-F299EF2F5614}"/>
    <dataValidation allowBlank="1" showInputMessage="1" showErrorMessage="1" promptTitle="address country" prompt="always DE" sqref="H21:I21" xr:uid="{CB1710D8-6AAF-4016-B519-571559A17AFB}"/>
    <dataValidation allowBlank="1" showInputMessage="1" showErrorMessage="1" promptTitle="address country" prompt="always IT" sqref="J21" xr:uid="{AB8F961D-C0DB-4EAE-9B11-926BEEB90A4A}"/>
    <dataValidation allowBlank="1" showInputMessage="1" showErrorMessage="1" promptTitle="address Type" prompt="Business address_x000a_Management address_x000a_Registered address_x000a_Liquidation address_x000a_Postal address_x000a_Administration address" sqref="AI10" xr:uid="{BFE292EE-6754-41CE-8145-49040649AA34}"/>
  </dataValidations>
  <pageMargins left="0.7" right="0.7" top="0.75" bottom="0.75" header="0.3" footer="0.3"/>
  <pageSetup paperSize="9" orientation="portrait" r:id="rId1"/>
  <ignoredErrors>
    <ignoredError sqref="F1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6" r:id="rId4" name="Option Button 4">
              <controlPr defaultSize="0" autoFill="0" autoLine="0" autoPict="0">
                <anchor moveWithCells="1">
                  <from>
                    <xdr:col>1</xdr:col>
                    <xdr:colOff>106680</xdr:colOff>
                    <xdr:row>0</xdr:row>
                    <xdr:rowOff>30480</xdr:rowOff>
                  </from>
                  <to>
                    <xdr:col>1</xdr:col>
                    <xdr:colOff>937260</xdr:colOff>
                    <xdr:row>1</xdr:row>
                    <xdr:rowOff>68580</xdr:rowOff>
                  </to>
                </anchor>
              </controlPr>
            </control>
          </mc:Choice>
        </mc:AlternateContent>
        <mc:AlternateContent xmlns:mc="http://schemas.openxmlformats.org/markup-compatibility/2006">
          <mc:Choice Requires="x14">
            <control shapeId="3077" r:id="rId5" name="Option Button 5">
              <controlPr defaultSize="0" autoFill="0" autoLine="0" autoPict="0">
                <anchor moveWithCells="1">
                  <from>
                    <xdr:col>1</xdr:col>
                    <xdr:colOff>106680</xdr:colOff>
                    <xdr:row>1</xdr:row>
                    <xdr:rowOff>30480</xdr:rowOff>
                  </from>
                  <to>
                    <xdr:col>1</xdr:col>
                    <xdr:colOff>2278380</xdr:colOff>
                    <xdr:row>2</xdr:row>
                    <xdr:rowOff>106680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50"/>
  <sheetViews>
    <sheetView workbookViewId="0">
      <pane ySplit="1" topLeftCell="A2" activePane="bottomLeft" state="frozen"/>
      <selection pane="bottomLeft" activeCell="B15" sqref="B15"/>
    </sheetView>
  </sheetViews>
  <sheetFormatPr defaultColWidth="0" defaultRowHeight="13.8" zeroHeight="1" x14ac:dyDescent="0.3"/>
  <cols>
    <col min="1" max="1" width="21.5546875" style="134" bestFit="1" customWidth="1"/>
    <col min="2" max="2" width="48.5546875" style="139" customWidth="1"/>
    <col min="3" max="5" width="14" style="140" bestFit="1" customWidth="1"/>
    <col min="6" max="7" width="18.44140625" style="134" bestFit="1" customWidth="1"/>
    <col min="8" max="16384" width="0" style="134" hidden="1"/>
  </cols>
  <sheetData>
    <row r="1" spans="1:7" ht="15.6" customHeight="1" x14ac:dyDescent="0.3">
      <c r="A1" s="141" t="s">
        <v>18</v>
      </c>
      <c r="B1" s="142" t="s">
        <v>16</v>
      </c>
      <c r="C1" s="142" t="s">
        <v>972</v>
      </c>
      <c r="D1" s="142" t="s">
        <v>973</v>
      </c>
      <c r="E1" s="142" t="s">
        <v>974</v>
      </c>
      <c r="F1" s="141" t="s">
        <v>975</v>
      </c>
      <c r="G1" s="141" t="s">
        <v>976</v>
      </c>
    </row>
    <row r="2" spans="1:7" ht="15.6" customHeight="1" x14ac:dyDescent="0.3">
      <c r="A2" s="135" t="s">
        <v>76</v>
      </c>
      <c r="B2" s="136" t="s">
        <v>467</v>
      </c>
      <c r="C2" s="135" t="s">
        <v>707</v>
      </c>
      <c r="D2" s="135" t="s">
        <v>97</v>
      </c>
      <c r="E2" s="135" t="s">
        <v>97</v>
      </c>
      <c r="F2" s="135" t="s">
        <v>97</v>
      </c>
      <c r="G2" s="135" t="s">
        <v>97</v>
      </c>
    </row>
    <row r="3" spans="1:7" ht="27.6" x14ac:dyDescent="0.3">
      <c r="A3" s="135" t="s">
        <v>76</v>
      </c>
      <c r="B3" s="136" t="s">
        <v>977</v>
      </c>
      <c r="C3" s="135" t="s">
        <v>679</v>
      </c>
      <c r="D3" s="135" t="s">
        <v>97</v>
      </c>
      <c r="E3" s="135" t="s">
        <v>97</v>
      </c>
      <c r="F3" s="135" t="s">
        <v>97</v>
      </c>
      <c r="G3" s="135" t="s">
        <v>97</v>
      </c>
    </row>
    <row r="4" spans="1:7" ht="124.2" x14ac:dyDescent="0.3">
      <c r="A4" s="135" t="s">
        <v>76</v>
      </c>
      <c r="B4" s="136" t="s">
        <v>978</v>
      </c>
      <c r="C4" s="135" t="s">
        <v>681</v>
      </c>
      <c r="D4" s="135" t="s">
        <v>97</v>
      </c>
      <c r="E4" s="135" t="s">
        <v>97</v>
      </c>
      <c r="F4" s="135" t="s">
        <v>97</v>
      </c>
      <c r="G4" s="135" t="s">
        <v>97</v>
      </c>
    </row>
    <row r="5" spans="1:7" x14ac:dyDescent="0.3">
      <c r="A5" s="135" t="s">
        <v>62</v>
      </c>
      <c r="B5" s="136" t="s">
        <v>602</v>
      </c>
      <c r="C5" s="135" t="s">
        <v>694</v>
      </c>
      <c r="D5" s="135" t="s">
        <v>681</v>
      </c>
      <c r="E5" s="135" t="s">
        <v>706</v>
      </c>
      <c r="F5" s="135" t="s">
        <v>97</v>
      </c>
      <c r="G5" s="135" t="s">
        <v>97</v>
      </c>
    </row>
    <row r="6" spans="1:7" x14ac:dyDescent="0.3">
      <c r="A6" s="135" t="s">
        <v>62</v>
      </c>
      <c r="B6" s="136" t="s">
        <v>578</v>
      </c>
      <c r="C6" s="135" t="s">
        <v>681</v>
      </c>
      <c r="D6" s="135" t="s">
        <v>97</v>
      </c>
      <c r="E6" s="135" t="s">
        <v>97</v>
      </c>
      <c r="F6" s="135" t="s">
        <v>97</v>
      </c>
      <c r="G6" s="135" t="s">
        <v>97</v>
      </c>
    </row>
    <row r="7" spans="1:7" ht="15.6" customHeight="1" x14ac:dyDescent="0.3">
      <c r="A7" s="135" t="s">
        <v>62</v>
      </c>
      <c r="B7" s="136" t="s">
        <v>580</v>
      </c>
      <c r="C7" s="135" t="s">
        <v>695</v>
      </c>
      <c r="D7" s="135" t="s">
        <v>97</v>
      </c>
      <c r="E7" s="135" t="s">
        <v>97</v>
      </c>
      <c r="F7" s="135" t="s">
        <v>97</v>
      </c>
      <c r="G7" s="135" t="s">
        <v>97</v>
      </c>
    </row>
    <row r="8" spans="1:7" x14ac:dyDescent="0.3">
      <c r="A8" s="135" t="s">
        <v>62</v>
      </c>
      <c r="B8" s="136" t="s">
        <v>580</v>
      </c>
      <c r="C8" s="135" t="s">
        <v>696</v>
      </c>
      <c r="D8" s="135" t="s">
        <v>97</v>
      </c>
      <c r="E8" s="135" t="s">
        <v>97</v>
      </c>
      <c r="F8" s="135" t="s">
        <v>97</v>
      </c>
      <c r="G8" s="135" t="s">
        <v>97</v>
      </c>
    </row>
    <row r="9" spans="1:7" x14ac:dyDescent="0.3">
      <c r="A9" s="135" t="s">
        <v>62</v>
      </c>
      <c r="B9" s="136" t="s">
        <v>601</v>
      </c>
      <c r="C9" s="135" t="s">
        <v>693</v>
      </c>
      <c r="D9" s="135" t="s">
        <v>97</v>
      </c>
      <c r="E9" s="135" t="s">
        <v>97</v>
      </c>
      <c r="F9" s="135" t="s">
        <v>97</v>
      </c>
      <c r="G9" s="135" t="s">
        <v>97</v>
      </c>
    </row>
    <row r="10" spans="1:7" x14ac:dyDescent="0.3">
      <c r="A10" s="135" t="s">
        <v>62</v>
      </c>
      <c r="B10" s="136" t="s">
        <v>603</v>
      </c>
      <c r="C10" s="135" t="s">
        <v>698</v>
      </c>
      <c r="D10" s="135" t="s">
        <v>97</v>
      </c>
      <c r="E10" s="135" t="s">
        <v>97</v>
      </c>
      <c r="F10" s="135" t="s">
        <v>97</v>
      </c>
      <c r="G10" s="135" t="s">
        <v>97</v>
      </c>
    </row>
    <row r="11" spans="1:7" x14ac:dyDescent="0.3">
      <c r="A11" s="135" t="s">
        <v>62</v>
      </c>
      <c r="B11" s="136" t="s">
        <v>581</v>
      </c>
      <c r="C11" s="135" t="s">
        <v>697</v>
      </c>
      <c r="D11" s="135" t="s">
        <v>97</v>
      </c>
      <c r="E11" s="135" t="s">
        <v>97</v>
      </c>
      <c r="F11" s="135" t="s">
        <v>97</v>
      </c>
      <c r="G11" s="135" t="s">
        <v>97</v>
      </c>
    </row>
    <row r="12" spans="1:7" ht="15.6" customHeight="1" x14ac:dyDescent="0.3">
      <c r="A12" s="135" t="s">
        <v>62</v>
      </c>
      <c r="B12" s="136" t="s">
        <v>604</v>
      </c>
      <c r="C12" s="135" t="s">
        <v>687</v>
      </c>
      <c r="D12" s="135" t="s">
        <v>97</v>
      </c>
      <c r="E12" s="135" t="s">
        <v>97</v>
      </c>
      <c r="F12" s="135" t="s">
        <v>97</v>
      </c>
      <c r="G12" s="135" t="s">
        <v>97</v>
      </c>
    </row>
    <row r="13" spans="1:7" x14ac:dyDescent="0.3">
      <c r="A13" s="135" t="s">
        <v>62</v>
      </c>
      <c r="B13" s="136" t="s">
        <v>979</v>
      </c>
      <c r="C13" s="135" t="s">
        <v>699</v>
      </c>
      <c r="D13" s="135" t="s">
        <v>681</v>
      </c>
      <c r="E13" s="135" t="s">
        <v>97</v>
      </c>
      <c r="F13" s="135" t="s">
        <v>97</v>
      </c>
      <c r="G13" s="135" t="s">
        <v>97</v>
      </c>
    </row>
    <row r="14" spans="1:7" ht="27.6" x14ac:dyDescent="0.3">
      <c r="A14" s="135" t="s">
        <v>62</v>
      </c>
      <c r="B14" s="136" t="s">
        <v>980</v>
      </c>
      <c r="C14" s="135" t="s">
        <v>696</v>
      </c>
      <c r="D14" s="135" t="s">
        <v>97</v>
      </c>
      <c r="E14" s="135" t="s">
        <v>97</v>
      </c>
      <c r="F14" s="135" t="s">
        <v>97</v>
      </c>
      <c r="G14" s="135" t="s">
        <v>97</v>
      </c>
    </row>
    <row r="15" spans="1:7" ht="69" x14ac:dyDescent="0.3">
      <c r="A15" s="135" t="s">
        <v>861</v>
      </c>
      <c r="B15" s="136" t="s">
        <v>981</v>
      </c>
      <c r="C15" s="135" t="s">
        <v>681</v>
      </c>
      <c r="D15" s="135" t="s">
        <v>97</v>
      </c>
      <c r="E15" s="135" t="s">
        <v>97</v>
      </c>
      <c r="F15" s="135" t="s">
        <v>97</v>
      </c>
      <c r="G15" s="135" t="s">
        <v>97</v>
      </c>
    </row>
    <row r="16" spans="1:7" x14ac:dyDescent="0.3">
      <c r="A16" s="135" t="s">
        <v>71</v>
      </c>
      <c r="B16" s="136" t="s">
        <v>593</v>
      </c>
      <c r="C16" s="135" t="s">
        <v>684</v>
      </c>
      <c r="D16" s="135" t="s">
        <v>97</v>
      </c>
      <c r="E16" s="135" t="s">
        <v>97</v>
      </c>
      <c r="F16" s="135" t="s">
        <v>97</v>
      </c>
      <c r="G16" s="135" t="s">
        <v>97</v>
      </c>
    </row>
    <row r="17" spans="1:7" x14ac:dyDescent="0.3">
      <c r="A17" s="135" t="s">
        <v>71</v>
      </c>
      <c r="B17" s="137" t="s">
        <v>560</v>
      </c>
      <c r="C17" s="135" t="s">
        <v>673</v>
      </c>
      <c r="D17" s="135" t="s">
        <v>708</v>
      </c>
      <c r="E17" s="135" t="s">
        <v>97</v>
      </c>
      <c r="F17" s="135" t="s">
        <v>97</v>
      </c>
      <c r="G17" s="135" t="s">
        <v>97</v>
      </c>
    </row>
    <row r="18" spans="1:7" x14ac:dyDescent="0.3">
      <c r="A18" s="135" t="s">
        <v>71</v>
      </c>
      <c r="B18" s="136" t="s">
        <v>589</v>
      </c>
      <c r="C18" s="135" t="s">
        <v>681</v>
      </c>
      <c r="D18" s="135" t="s">
        <v>97</v>
      </c>
      <c r="E18" s="135" t="s">
        <v>97</v>
      </c>
      <c r="F18" s="135" t="s">
        <v>97</v>
      </c>
      <c r="G18" s="135" t="s">
        <v>97</v>
      </c>
    </row>
    <row r="19" spans="1:7" x14ac:dyDescent="0.3">
      <c r="A19" s="135" t="s">
        <v>71</v>
      </c>
      <c r="B19" s="136" t="s">
        <v>594</v>
      </c>
      <c r="C19" s="135" t="s">
        <v>685</v>
      </c>
      <c r="D19" s="135" t="s">
        <v>97</v>
      </c>
      <c r="E19" s="135" t="s">
        <v>97</v>
      </c>
      <c r="F19" s="135" t="s">
        <v>97</v>
      </c>
      <c r="G19" s="135" t="s">
        <v>97</v>
      </c>
    </row>
    <row r="20" spans="1:7" x14ac:dyDescent="0.3">
      <c r="A20" s="135" t="s">
        <v>71</v>
      </c>
      <c r="B20" s="137" t="s">
        <v>563</v>
      </c>
      <c r="C20" s="135" t="s">
        <v>676</v>
      </c>
      <c r="D20" s="135" t="s">
        <v>97</v>
      </c>
      <c r="E20" s="135" t="s">
        <v>97</v>
      </c>
      <c r="F20" s="135" t="s">
        <v>97</v>
      </c>
      <c r="G20" s="135" t="s">
        <v>97</v>
      </c>
    </row>
    <row r="21" spans="1:7" ht="15.6" customHeight="1" x14ac:dyDescent="0.3">
      <c r="A21" s="135" t="s">
        <v>71</v>
      </c>
      <c r="B21" s="137" t="s">
        <v>587</v>
      </c>
      <c r="C21" s="135" t="s">
        <v>677</v>
      </c>
      <c r="D21" s="135" t="s">
        <v>97</v>
      </c>
      <c r="E21" s="135" t="s">
        <v>97</v>
      </c>
      <c r="F21" s="138" t="s">
        <v>677</v>
      </c>
      <c r="G21" s="138" t="s">
        <v>982</v>
      </c>
    </row>
    <row r="22" spans="1:7" ht="15.6" customHeight="1" x14ac:dyDescent="0.3">
      <c r="A22" s="135" t="s">
        <v>71</v>
      </c>
      <c r="B22" s="136" t="s">
        <v>595</v>
      </c>
      <c r="C22" s="135" t="s">
        <v>686</v>
      </c>
      <c r="D22" s="135" t="s">
        <v>983</v>
      </c>
      <c r="E22" s="135" t="s">
        <v>984</v>
      </c>
      <c r="F22" s="135" t="s">
        <v>97</v>
      </c>
      <c r="G22" s="135" t="s">
        <v>97</v>
      </c>
    </row>
    <row r="23" spans="1:7" x14ac:dyDescent="0.3">
      <c r="A23" s="135" t="s">
        <v>71</v>
      </c>
      <c r="B23" s="136" t="s">
        <v>596</v>
      </c>
      <c r="C23" s="135" t="s">
        <v>687</v>
      </c>
      <c r="D23" s="135" t="s">
        <v>97</v>
      </c>
      <c r="E23" s="135" t="s">
        <v>97</v>
      </c>
      <c r="F23" s="135" t="s">
        <v>97</v>
      </c>
      <c r="G23" s="135" t="s">
        <v>97</v>
      </c>
    </row>
    <row r="24" spans="1:7" x14ac:dyDescent="0.3">
      <c r="A24" s="135" t="s">
        <v>71</v>
      </c>
      <c r="B24" s="137" t="s">
        <v>566</v>
      </c>
      <c r="C24" s="135" t="s">
        <v>678</v>
      </c>
      <c r="D24" s="135" t="s">
        <v>97</v>
      </c>
      <c r="E24" s="135" t="s">
        <v>97</v>
      </c>
      <c r="F24" s="135" t="s">
        <v>97</v>
      </c>
      <c r="G24" s="135" t="s">
        <v>97</v>
      </c>
    </row>
    <row r="25" spans="1:7" x14ac:dyDescent="0.3">
      <c r="A25" s="135" t="s">
        <v>71</v>
      </c>
      <c r="B25" s="136" t="s">
        <v>571</v>
      </c>
      <c r="C25" s="135" t="s">
        <v>681</v>
      </c>
      <c r="D25" s="135" t="s">
        <v>97</v>
      </c>
      <c r="E25" s="135" t="s">
        <v>97</v>
      </c>
      <c r="F25" s="135" t="s">
        <v>97</v>
      </c>
      <c r="G25" s="135" t="s">
        <v>97</v>
      </c>
    </row>
    <row r="26" spans="1:7" x14ac:dyDescent="0.3">
      <c r="A26" s="135" t="s">
        <v>71</v>
      </c>
      <c r="B26" s="137" t="s">
        <v>562</v>
      </c>
      <c r="C26" s="135" t="s">
        <v>675</v>
      </c>
      <c r="D26" s="135" t="s">
        <v>985</v>
      </c>
      <c r="E26" s="135" t="s">
        <v>97</v>
      </c>
      <c r="F26" s="135" t="s">
        <v>97</v>
      </c>
      <c r="G26" s="135" t="s">
        <v>97</v>
      </c>
    </row>
    <row r="27" spans="1:7" x14ac:dyDescent="0.3">
      <c r="A27" s="135" t="s">
        <v>71</v>
      </c>
      <c r="B27" s="137" t="s">
        <v>561</v>
      </c>
      <c r="C27" s="135" t="s">
        <v>674</v>
      </c>
      <c r="D27" s="135" t="s">
        <v>680</v>
      </c>
      <c r="E27" s="135" t="s">
        <v>97</v>
      </c>
      <c r="F27" s="135" t="s">
        <v>97</v>
      </c>
      <c r="G27" s="135" t="s">
        <v>97</v>
      </c>
    </row>
    <row r="28" spans="1:7" x14ac:dyDescent="0.3">
      <c r="A28" s="135" t="s">
        <v>71</v>
      </c>
      <c r="B28" s="137" t="s">
        <v>590</v>
      </c>
      <c r="C28" s="135" t="s">
        <v>681</v>
      </c>
      <c r="D28" s="135" t="s">
        <v>97</v>
      </c>
      <c r="E28" s="135" t="s">
        <v>97</v>
      </c>
      <c r="F28" s="135" t="s">
        <v>97</v>
      </c>
      <c r="G28" s="135" t="s">
        <v>97</v>
      </c>
    </row>
    <row r="29" spans="1:7" ht="15.6" customHeight="1" x14ac:dyDescent="0.3">
      <c r="A29" s="135" t="s">
        <v>71</v>
      </c>
      <c r="B29" s="136" t="s">
        <v>598</v>
      </c>
      <c r="C29" s="135" t="s">
        <v>690</v>
      </c>
      <c r="D29" s="135" t="s">
        <v>97</v>
      </c>
      <c r="E29" s="135" t="s">
        <v>97</v>
      </c>
      <c r="F29" s="135" t="s">
        <v>97</v>
      </c>
      <c r="G29" s="135" t="s">
        <v>97</v>
      </c>
    </row>
    <row r="30" spans="1:7" ht="15.6" customHeight="1" x14ac:dyDescent="0.3">
      <c r="A30" s="135" t="s">
        <v>71</v>
      </c>
      <c r="B30" s="136" t="s">
        <v>599</v>
      </c>
      <c r="C30" s="135" t="s">
        <v>691</v>
      </c>
      <c r="D30" s="135" t="s">
        <v>97</v>
      </c>
      <c r="E30" s="135" t="s">
        <v>97</v>
      </c>
      <c r="F30" s="135" t="s">
        <v>97</v>
      </c>
      <c r="G30" s="135" t="s">
        <v>97</v>
      </c>
    </row>
    <row r="31" spans="1:7" ht="15.6" customHeight="1" x14ac:dyDescent="0.3">
      <c r="A31" s="135" t="s">
        <v>71</v>
      </c>
      <c r="B31" s="136" t="s">
        <v>588</v>
      </c>
      <c r="C31" s="135" t="s">
        <v>679</v>
      </c>
      <c r="D31" s="135" t="s">
        <v>683</v>
      </c>
      <c r="E31" s="135" t="s">
        <v>681</v>
      </c>
      <c r="F31" s="135" t="s">
        <v>97</v>
      </c>
      <c r="G31" s="135" t="s">
        <v>97</v>
      </c>
    </row>
    <row r="32" spans="1:7" x14ac:dyDescent="0.3">
      <c r="A32" s="135" t="s">
        <v>71</v>
      </c>
      <c r="B32" s="136" t="s">
        <v>597</v>
      </c>
      <c r="C32" s="135" t="s">
        <v>689</v>
      </c>
      <c r="D32" s="135" t="s">
        <v>97</v>
      </c>
      <c r="E32" s="135" t="s">
        <v>97</v>
      </c>
      <c r="F32" s="135" t="s">
        <v>97</v>
      </c>
      <c r="G32" s="135" t="s">
        <v>97</v>
      </c>
    </row>
    <row r="33" spans="1:7" x14ac:dyDescent="0.3">
      <c r="A33" s="135" t="s">
        <v>71</v>
      </c>
      <c r="B33" s="137" t="s">
        <v>591</v>
      </c>
      <c r="C33" s="135" t="s">
        <v>682</v>
      </c>
      <c r="D33" s="135" t="s">
        <v>97</v>
      </c>
      <c r="E33" s="135" t="s">
        <v>97</v>
      </c>
      <c r="F33" s="135" t="s">
        <v>97</v>
      </c>
      <c r="G33" s="135" t="s">
        <v>97</v>
      </c>
    </row>
    <row r="34" spans="1:7" x14ac:dyDescent="0.3">
      <c r="A34" s="135" t="s">
        <v>71</v>
      </c>
      <c r="B34" s="136" t="s">
        <v>570</v>
      </c>
      <c r="C34" s="135" t="s">
        <v>688</v>
      </c>
      <c r="D34" s="135" t="s">
        <v>986</v>
      </c>
      <c r="E34" s="135" t="s">
        <v>97</v>
      </c>
      <c r="F34" s="135" t="s">
        <v>97</v>
      </c>
      <c r="G34" s="135" t="s">
        <v>97</v>
      </c>
    </row>
    <row r="35" spans="1:7" x14ac:dyDescent="0.3">
      <c r="A35" s="135" t="s">
        <v>71</v>
      </c>
      <c r="B35" s="136" t="s">
        <v>600</v>
      </c>
      <c r="C35" s="135" t="s">
        <v>681</v>
      </c>
      <c r="D35" s="135" t="s">
        <v>987</v>
      </c>
      <c r="E35" s="135" t="s">
        <v>97</v>
      </c>
      <c r="F35" s="135" t="s">
        <v>97</v>
      </c>
      <c r="G35" s="135" t="s">
        <v>97</v>
      </c>
    </row>
    <row r="36" spans="1:7" x14ac:dyDescent="0.3">
      <c r="A36" s="135" t="s">
        <v>71</v>
      </c>
      <c r="B36" s="137" t="s">
        <v>592</v>
      </c>
      <c r="C36" s="135" t="s">
        <v>679</v>
      </c>
      <c r="D36" s="135" t="s">
        <v>683</v>
      </c>
      <c r="E36" s="135" t="s">
        <v>97</v>
      </c>
      <c r="F36" s="135" t="s">
        <v>683</v>
      </c>
      <c r="G36" s="135" t="s">
        <v>97</v>
      </c>
    </row>
    <row r="37" spans="1:7" x14ac:dyDescent="0.3">
      <c r="A37" s="135" t="s">
        <v>71</v>
      </c>
      <c r="B37" s="136" t="s">
        <v>202</v>
      </c>
      <c r="C37" s="135" t="s">
        <v>681</v>
      </c>
      <c r="D37" s="135" t="s">
        <v>97</v>
      </c>
      <c r="E37" s="135" t="s">
        <v>97</v>
      </c>
      <c r="F37" s="135" t="s">
        <v>97</v>
      </c>
      <c r="G37" s="135" t="s">
        <v>97</v>
      </c>
    </row>
    <row r="38" spans="1:7" x14ac:dyDescent="0.3">
      <c r="A38" s="135" t="s">
        <v>71</v>
      </c>
      <c r="B38" s="136" t="s">
        <v>572</v>
      </c>
      <c r="C38" s="135" t="s">
        <v>681</v>
      </c>
      <c r="D38" s="135" t="s">
        <v>97</v>
      </c>
      <c r="E38" s="135" t="s">
        <v>97</v>
      </c>
      <c r="F38" s="135" t="s">
        <v>97</v>
      </c>
      <c r="G38" s="135" t="s">
        <v>97</v>
      </c>
    </row>
    <row r="39" spans="1:7" ht="41.4" x14ac:dyDescent="0.3">
      <c r="A39" s="135" t="s">
        <v>126</v>
      </c>
      <c r="B39" s="136" t="s">
        <v>575</v>
      </c>
      <c r="C39" s="135" t="s">
        <v>679</v>
      </c>
      <c r="D39" s="135" t="s">
        <v>97</v>
      </c>
      <c r="E39" s="135" t="s">
        <v>97</v>
      </c>
      <c r="F39" s="135" t="s">
        <v>97</v>
      </c>
      <c r="G39" s="135" t="s">
        <v>97</v>
      </c>
    </row>
    <row r="40" spans="1:7" x14ac:dyDescent="0.3">
      <c r="A40" s="135" t="s">
        <v>862</v>
      </c>
      <c r="B40" s="136" t="s">
        <v>606</v>
      </c>
      <c r="C40" s="135" t="s">
        <v>696</v>
      </c>
      <c r="D40" s="135" t="s">
        <v>706</v>
      </c>
      <c r="E40" s="135" t="s">
        <v>97</v>
      </c>
      <c r="F40" s="135" t="s">
        <v>97</v>
      </c>
      <c r="G40" s="135" t="s">
        <v>97</v>
      </c>
    </row>
    <row r="41" spans="1:7" x14ac:dyDescent="0.3">
      <c r="A41" s="135" t="s">
        <v>862</v>
      </c>
      <c r="B41" s="136" t="s">
        <v>607</v>
      </c>
      <c r="C41" s="135" t="s">
        <v>696</v>
      </c>
      <c r="D41" s="135" t="s">
        <v>706</v>
      </c>
      <c r="E41" s="135" t="s">
        <v>97</v>
      </c>
      <c r="F41" s="135" t="s">
        <v>97</v>
      </c>
      <c r="G41" s="135" t="s">
        <v>97</v>
      </c>
    </row>
    <row r="42" spans="1:7" x14ac:dyDescent="0.3">
      <c r="A42" s="135" t="s">
        <v>82</v>
      </c>
      <c r="B42" s="136" t="s">
        <v>605</v>
      </c>
      <c r="C42" s="135" t="s">
        <v>701</v>
      </c>
      <c r="D42" s="135" t="s">
        <v>97</v>
      </c>
      <c r="E42" s="135" t="s">
        <v>97</v>
      </c>
      <c r="F42" s="135" t="s">
        <v>97</v>
      </c>
      <c r="G42" s="135" t="s">
        <v>97</v>
      </c>
    </row>
    <row r="43" spans="1:7" ht="15.6" customHeight="1" x14ac:dyDescent="0.3">
      <c r="A43" s="135" t="s">
        <v>82</v>
      </c>
      <c r="B43" s="136" t="s">
        <v>584</v>
      </c>
      <c r="C43" s="135" t="s">
        <v>701</v>
      </c>
      <c r="D43" s="135" t="s">
        <v>97</v>
      </c>
      <c r="E43" s="135" t="s">
        <v>97</v>
      </c>
      <c r="F43" s="135" t="s">
        <v>97</v>
      </c>
      <c r="G43" s="135" t="s">
        <v>97</v>
      </c>
    </row>
    <row r="44" spans="1:7" x14ac:dyDescent="0.3">
      <c r="A44" s="135" t="s">
        <v>863</v>
      </c>
      <c r="B44" s="136" t="s">
        <v>608</v>
      </c>
      <c r="C44" s="135" t="s">
        <v>703</v>
      </c>
      <c r="D44" s="135" t="s">
        <v>988</v>
      </c>
      <c r="E44" s="135" t="s">
        <v>97</v>
      </c>
      <c r="F44" s="135" t="s">
        <v>97</v>
      </c>
      <c r="G44" s="135" t="s">
        <v>97</v>
      </c>
    </row>
    <row r="45" spans="1:7" x14ac:dyDescent="0.3">
      <c r="A45" s="135" t="s">
        <v>863</v>
      </c>
      <c r="B45" s="136" t="s">
        <v>609</v>
      </c>
      <c r="C45" s="135" t="s">
        <v>704</v>
      </c>
      <c r="D45" s="135" t="s">
        <v>97</v>
      </c>
      <c r="E45" s="135" t="s">
        <v>97</v>
      </c>
      <c r="F45" s="135" t="s">
        <v>97</v>
      </c>
      <c r="G45" s="135" t="s">
        <v>97</v>
      </c>
    </row>
    <row r="46" spans="1:7" x14ac:dyDescent="0.3">
      <c r="A46" s="135" t="s">
        <v>863</v>
      </c>
      <c r="B46" s="136" t="s">
        <v>610</v>
      </c>
      <c r="C46" s="135" t="s">
        <v>705</v>
      </c>
      <c r="D46" s="135" t="s">
        <v>97</v>
      </c>
      <c r="E46" s="135" t="s">
        <v>97</v>
      </c>
      <c r="F46" s="135" t="s">
        <v>97</v>
      </c>
      <c r="G46" s="135" t="s">
        <v>97</v>
      </c>
    </row>
    <row r="47" spans="1:7" x14ac:dyDescent="0.3">
      <c r="A47" s="135" t="s">
        <v>863</v>
      </c>
      <c r="B47" s="136" t="s">
        <v>959</v>
      </c>
      <c r="C47" s="135" t="s">
        <v>706</v>
      </c>
      <c r="D47" s="135" t="s">
        <v>989</v>
      </c>
      <c r="E47" s="135" t="s">
        <v>97</v>
      </c>
      <c r="F47" s="135" t="s">
        <v>97</v>
      </c>
      <c r="G47" s="135" t="s">
        <v>97</v>
      </c>
    </row>
    <row r="48" spans="1:7" x14ac:dyDescent="0.3">
      <c r="A48" s="135" t="s">
        <v>863</v>
      </c>
      <c r="B48" s="136" t="s">
        <v>611</v>
      </c>
      <c r="C48" s="135" t="s">
        <v>707</v>
      </c>
      <c r="D48" s="135" t="s">
        <v>990</v>
      </c>
      <c r="E48" s="135" t="s">
        <v>97</v>
      </c>
      <c r="F48" s="135" t="s">
        <v>97</v>
      </c>
      <c r="G48" s="135" t="s">
        <v>97</v>
      </c>
    </row>
    <row r="49" spans="1:16384" s="134" customFormat="1" ht="138" x14ac:dyDescent="0.3">
      <c r="A49" s="135" t="s">
        <v>863</v>
      </c>
      <c r="B49" s="136" t="s">
        <v>991</v>
      </c>
      <c r="C49" s="135" t="s">
        <v>696</v>
      </c>
      <c r="D49" s="135" t="s">
        <v>97</v>
      </c>
      <c r="E49" s="135" t="s">
        <v>97</v>
      </c>
      <c r="F49" s="135" t="s">
        <v>97</v>
      </c>
      <c r="G49" s="135" t="s">
        <v>97</v>
      </c>
      <c r="H49" s="135" t="s">
        <v>97</v>
      </c>
      <c r="I49" s="135" t="s">
        <v>97</v>
      </c>
      <c r="J49" s="135" t="s">
        <v>97</v>
      </c>
      <c r="K49" s="135" t="s">
        <v>97</v>
      </c>
      <c r="L49" s="135" t="s">
        <v>97</v>
      </c>
      <c r="M49" s="135" t="s">
        <v>97</v>
      </c>
      <c r="N49" s="135" t="s">
        <v>97</v>
      </c>
      <c r="O49" s="135" t="s">
        <v>97</v>
      </c>
      <c r="P49" s="135" t="s">
        <v>97</v>
      </c>
      <c r="Q49" s="135" t="s">
        <v>97</v>
      </c>
      <c r="R49" s="135" t="s">
        <v>97</v>
      </c>
      <c r="S49" s="135" t="s">
        <v>97</v>
      </c>
      <c r="T49" s="135" t="s">
        <v>97</v>
      </c>
      <c r="U49" s="135" t="s">
        <v>97</v>
      </c>
      <c r="V49" s="135" t="s">
        <v>97</v>
      </c>
      <c r="W49" s="135" t="s">
        <v>97</v>
      </c>
      <c r="X49" s="135" t="s">
        <v>97</v>
      </c>
      <c r="Y49" s="135" t="s">
        <v>97</v>
      </c>
      <c r="Z49" s="135" t="s">
        <v>97</v>
      </c>
      <c r="AA49" s="135" t="s">
        <v>97</v>
      </c>
      <c r="AB49" s="135" t="s">
        <v>97</v>
      </c>
      <c r="AC49" s="135" t="s">
        <v>97</v>
      </c>
      <c r="AD49" s="135" t="s">
        <v>97</v>
      </c>
      <c r="AE49" s="135" t="s">
        <v>97</v>
      </c>
      <c r="AF49" s="135" t="s">
        <v>97</v>
      </c>
      <c r="AG49" s="135" t="s">
        <v>97</v>
      </c>
      <c r="AH49" s="135" t="s">
        <v>97</v>
      </c>
      <c r="AI49" s="135" t="s">
        <v>97</v>
      </c>
      <c r="AJ49" s="135" t="s">
        <v>97</v>
      </c>
      <c r="AK49" s="135" t="s">
        <v>97</v>
      </c>
      <c r="AL49" s="135" t="s">
        <v>97</v>
      </c>
      <c r="AM49" s="135" t="s">
        <v>97</v>
      </c>
      <c r="AN49" s="135" t="s">
        <v>97</v>
      </c>
      <c r="AO49" s="135" t="s">
        <v>97</v>
      </c>
      <c r="AP49" s="135" t="s">
        <v>97</v>
      </c>
      <c r="AQ49" s="135" t="s">
        <v>97</v>
      </c>
      <c r="AR49" s="135" t="s">
        <v>97</v>
      </c>
      <c r="AS49" s="135" t="s">
        <v>97</v>
      </c>
      <c r="AT49" s="135" t="s">
        <v>97</v>
      </c>
      <c r="AU49" s="135" t="s">
        <v>97</v>
      </c>
      <c r="AV49" s="135" t="s">
        <v>97</v>
      </c>
      <c r="AW49" s="135" t="s">
        <v>97</v>
      </c>
      <c r="AX49" s="135" t="s">
        <v>97</v>
      </c>
      <c r="AY49" s="135" t="s">
        <v>97</v>
      </c>
      <c r="AZ49" s="135" t="s">
        <v>97</v>
      </c>
      <c r="BA49" s="135" t="s">
        <v>97</v>
      </c>
      <c r="BB49" s="135" t="s">
        <v>97</v>
      </c>
      <c r="BC49" s="135" t="s">
        <v>97</v>
      </c>
      <c r="BD49" s="135" t="s">
        <v>97</v>
      </c>
      <c r="BE49" s="135" t="s">
        <v>97</v>
      </c>
      <c r="BF49" s="135" t="s">
        <v>97</v>
      </c>
      <c r="BG49" s="135" t="s">
        <v>97</v>
      </c>
      <c r="BH49" s="135" t="s">
        <v>97</v>
      </c>
      <c r="BI49" s="135" t="s">
        <v>97</v>
      </c>
      <c r="BJ49" s="135" t="s">
        <v>97</v>
      </c>
      <c r="BK49" s="135" t="s">
        <v>97</v>
      </c>
      <c r="BL49" s="135" t="s">
        <v>97</v>
      </c>
      <c r="BM49" s="135" t="s">
        <v>97</v>
      </c>
      <c r="BN49" s="135" t="s">
        <v>97</v>
      </c>
      <c r="BO49" s="135" t="s">
        <v>97</v>
      </c>
      <c r="BP49" s="135" t="s">
        <v>97</v>
      </c>
      <c r="BQ49" s="135" t="s">
        <v>97</v>
      </c>
      <c r="BR49" s="135" t="s">
        <v>97</v>
      </c>
      <c r="BS49" s="135" t="s">
        <v>97</v>
      </c>
      <c r="BT49" s="135" t="s">
        <v>97</v>
      </c>
      <c r="BU49" s="135" t="s">
        <v>97</v>
      </c>
      <c r="BV49" s="135" t="s">
        <v>97</v>
      </c>
      <c r="BW49" s="135" t="s">
        <v>97</v>
      </c>
      <c r="BX49" s="135" t="s">
        <v>97</v>
      </c>
      <c r="BY49" s="135" t="s">
        <v>97</v>
      </c>
      <c r="BZ49" s="135" t="s">
        <v>97</v>
      </c>
      <c r="CA49" s="135" t="s">
        <v>97</v>
      </c>
      <c r="CB49" s="135" t="s">
        <v>97</v>
      </c>
      <c r="CC49" s="135" t="s">
        <v>97</v>
      </c>
      <c r="CD49" s="135" t="s">
        <v>97</v>
      </c>
      <c r="CE49" s="135" t="s">
        <v>97</v>
      </c>
      <c r="CF49" s="135" t="s">
        <v>97</v>
      </c>
      <c r="CG49" s="135" t="s">
        <v>97</v>
      </c>
      <c r="CH49" s="135" t="s">
        <v>97</v>
      </c>
      <c r="CI49" s="135" t="s">
        <v>97</v>
      </c>
      <c r="CJ49" s="135" t="s">
        <v>97</v>
      </c>
      <c r="CK49" s="135" t="s">
        <v>97</v>
      </c>
      <c r="CL49" s="135" t="s">
        <v>97</v>
      </c>
      <c r="CM49" s="135" t="s">
        <v>97</v>
      </c>
      <c r="CN49" s="135" t="s">
        <v>97</v>
      </c>
      <c r="CO49" s="135" t="s">
        <v>97</v>
      </c>
      <c r="CP49" s="135" t="s">
        <v>97</v>
      </c>
      <c r="CQ49" s="135" t="s">
        <v>97</v>
      </c>
      <c r="CR49" s="135" t="s">
        <v>97</v>
      </c>
      <c r="CS49" s="135" t="s">
        <v>97</v>
      </c>
      <c r="CT49" s="135" t="s">
        <v>97</v>
      </c>
      <c r="CU49" s="135" t="s">
        <v>97</v>
      </c>
      <c r="CV49" s="135" t="s">
        <v>97</v>
      </c>
      <c r="CW49" s="135" t="s">
        <v>97</v>
      </c>
      <c r="CX49" s="135" t="s">
        <v>97</v>
      </c>
      <c r="CY49" s="135" t="s">
        <v>97</v>
      </c>
      <c r="CZ49" s="135" t="s">
        <v>97</v>
      </c>
      <c r="DA49" s="135" t="s">
        <v>97</v>
      </c>
      <c r="DB49" s="135" t="s">
        <v>97</v>
      </c>
      <c r="DC49" s="135" t="s">
        <v>97</v>
      </c>
      <c r="DD49" s="135" t="s">
        <v>97</v>
      </c>
      <c r="DE49" s="135" t="s">
        <v>97</v>
      </c>
      <c r="DF49" s="135" t="s">
        <v>97</v>
      </c>
      <c r="DG49" s="135" t="s">
        <v>97</v>
      </c>
      <c r="DH49" s="135" t="s">
        <v>97</v>
      </c>
      <c r="DI49" s="135" t="s">
        <v>97</v>
      </c>
      <c r="DJ49" s="135" t="s">
        <v>97</v>
      </c>
      <c r="DK49" s="135" t="s">
        <v>97</v>
      </c>
      <c r="DL49" s="135" t="s">
        <v>97</v>
      </c>
      <c r="DM49" s="135" t="s">
        <v>97</v>
      </c>
      <c r="DN49" s="135" t="s">
        <v>97</v>
      </c>
      <c r="DO49" s="135" t="s">
        <v>97</v>
      </c>
      <c r="DP49" s="135" t="s">
        <v>97</v>
      </c>
      <c r="DQ49" s="135" t="s">
        <v>97</v>
      </c>
      <c r="DR49" s="135" t="s">
        <v>97</v>
      </c>
      <c r="DS49" s="135" t="s">
        <v>97</v>
      </c>
      <c r="DT49" s="135" t="s">
        <v>97</v>
      </c>
      <c r="DU49" s="135" t="s">
        <v>97</v>
      </c>
      <c r="DV49" s="135" t="s">
        <v>97</v>
      </c>
      <c r="DW49" s="135" t="s">
        <v>97</v>
      </c>
      <c r="DX49" s="135" t="s">
        <v>97</v>
      </c>
      <c r="DY49" s="135" t="s">
        <v>97</v>
      </c>
      <c r="DZ49" s="135" t="s">
        <v>97</v>
      </c>
      <c r="EA49" s="135" t="s">
        <v>97</v>
      </c>
      <c r="EB49" s="135" t="s">
        <v>97</v>
      </c>
      <c r="EC49" s="135" t="s">
        <v>97</v>
      </c>
      <c r="ED49" s="135" t="s">
        <v>97</v>
      </c>
      <c r="EE49" s="135" t="s">
        <v>97</v>
      </c>
      <c r="EF49" s="135" t="s">
        <v>97</v>
      </c>
      <c r="EG49" s="135" t="s">
        <v>97</v>
      </c>
      <c r="EH49" s="135" t="s">
        <v>97</v>
      </c>
      <c r="EI49" s="135" t="s">
        <v>97</v>
      </c>
      <c r="EJ49" s="135" t="s">
        <v>97</v>
      </c>
      <c r="EK49" s="135" t="s">
        <v>97</v>
      </c>
      <c r="EL49" s="135" t="s">
        <v>97</v>
      </c>
      <c r="EM49" s="135" t="s">
        <v>97</v>
      </c>
      <c r="EN49" s="135" t="s">
        <v>97</v>
      </c>
      <c r="EO49" s="135" t="s">
        <v>97</v>
      </c>
      <c r="EP49" s="135" t="s">
        <v>97</v>
      </c>
      <c r="EQ49" s="135" t="s">
        <v>97</v>
      </c>
      <c r="ER49" s="135" t="s">
        <v>97</v>
      </c>
      <c r="ES49" s="135" t="s">
        <v>97</v>
      </c>
      <c r="ET49" s="135" t="s">
        <v>97</v>
      </c>
      <c r="EU49" s="135" t="s">
        <v>97</v>
      </c>
      <c r="EV49" s="135" t="s">
        <v>97</v>
      </c>
      <c r="EW49" s="135" t="s">
        <v>97</v>
      </c>
      <c r="EX49" s="135" t="s">
        <v>97</v>
      </c>
      <c r="EY49" s="135" t="s">
        <v>97</v>
      </c>
      <c r="EZ49" s="135" t="s">
        <v>97</v>
      </c>
      <c r="FA49" s="135" t="s">
        <v>97</v>
      </c>
      <c r="FB49" s="135" t="s">
        <v>97</v>
      </c>
      <c r="FC49" s="135" t="s">
        <v>97</v>
      </c>
      <c r="FD49" s="135" t="s">
        <v>97</v>
      </c>
      <c r="FE49" s="135" t="s">
        <v>97</v>
      </c>
      <c r="FF49" s="135" t="s">
        <v>97</v>
      </c>
      <c r="FG49" s="135" t="s">
        <v>97</v>
      </c>
      <c r="FH49" s="135" t="s">
        <v>97</v>
      </c>
      <c r="FI49" s="135" t="s">
        <v>97</v>
      </c>
      <c r="FJ49" s="135" t="s">
        <v>97</v>
      </c>
      <c r="FK49" s="135" t="s">
        <v>97</v>
      </c>
      <c r="FL49" s="135" t="s">
        <v>97</v>
      </c>
      <c r="FM49" s="135" t="s">
        <v>97</v>
      </c>
      <c r="FN49" s="135" t="s">
        <v>97</v>
      </c>
      <c r="FO49" s="135" t="s">
        <v>97</v>
      </c>
      <c r="FP49" s="135" t="s">
        <v>97</v>
      </c>
      <c r="FQ49" s="135" t="s">
        <v>97</v>
      </c>
      <c r="FR49" s="135" t="s">
        <v>97</v>
      </c>
      <c r="FS49" s="135" t="s">
        <v>97</v>
      </c>
      <c r="FT49" s="135" t="s">
        <v>97</v>
      </c>
      <c r="FU49" s="135" t="s">
        <v>97</v>
      </c>
      <c r="FV49" s="135" t="s">
        <v>97</v>
      </c>
      <c r="FW49" s="135" t="s">
        <v>97</v>
      </c>
      <c r="FX49" s="135" t="s">
        <v>97</v>
      </c>
      <c r="FY49" s="135" t="s">
        <v>97</v>
      </c>
      <c r="FZ49" s="135" t="s">
        <v>97</v>
      </c>
      <c r="GA49" s="135" t="s">
        <v>97</v>
      </c>
      <c r="GB49" s="135" t="s">
        <v>97</v>
      </c>
      <c r="GC49" s="135" t="s">
        <v>97</v>
      </c>
      <c r="GD49" s="135" t="s">
        <v>97</v>
      </c>
      <c r="GE49" s="135" t="s">
        <v>97</v>
      </c>
      <c r="GF49" s="135" t="s">
        <v>97</v>
      </c>
      <c r="GG49" s="135" t="s">
        <v>97</v>
      </c>
      <c r="GH49" s="135" t="s">
        <v>97</v>
      </c>
      <c r="GI49" s="135" t="s">
        <v>97</v>
      </c>
      <c r="GJ49" s="135" t="s">
        <v>97</v>
      </c>
      <c r="GK49" s="135" t="s">
        <v>97</v>
      </c>
      <c r="GL49" s="135" t="s">
        <v>97</v>
      </c>
      <c r="GM49" s="135" t="s">
        <v>97</v>
      </c>
      <c r="GN49" s="135" t="s">
        <v>97</v>
      </c>
      <c r="GO49" s="135" t="s">
        <v>97</v>
      </c>
      <c r="GP49" s="135" t="s">
        <v>97</v>
      </c>
      <c r="GQ49" s="135" t="s">
        <v>97</v>
      </c>
      <c r="GR49" s="135" t="s">
        <v>97</v>
      </c>
      <c r="GS49" s="135" t="s">
        <v>97</v>
      </c>
      <c r="GT49" s="135" t="s">
        <v>97</v>
      </c>
      <c r="GU49" s="135" t="s">
        <v>97</v>
      </c>
      <c r="GV49" s="135" t="s">
        <v>97</v>
      </c>
      <c r="GW49" s="135" t="s">
        <v>97</v>
      </c>
      <c r="GX49" s="135" t="s">
        <v>97</v>
      </c>
      <c r="GY49" s="135" t="s">
        <v>97</v>
      </c>
      <c r="GZ49" s="135" t="s">
        <v>97</v>
      </c>
      <c r="HA49" s="135" t="s">
        <v>97</v>
      </c>
      <c r="HB49" s="135" t="s">
        <v>97</v>
      </c>
      <c r="HC49" s="135" t="s">
        <v>97</v>
      </c>
      <c r="HD49" s="135" t="s">
        <v>97</v>
      </c>
      <c r="HE49" s="135" t="s">
        <v>97</v>
      </c>
      <c r="HF49" s="135" t="s">
        <v>97</v>
      </c>
      <c r="HG49" s="135" t="s">
        <v>97</v>
      </c>
      <c r="HH49" s="135" t="s">
        <v>97</v>
      </c>
      <c r="HI49" s="135" t="s">
        <v>97</v>
      </c>
      <c r="HJ49" s="135" t="s">
        <v>97</v>
      </c>
      <c r="HK49" s="135" t="s">
        <v>97</v>
      </c>
      <c r="HL49" s="135" t="s">
        <v>97</v>
      </c>
      <c r="HM49" s="135" t="s">
        <v>97</v>
      </c>
      <c r="HN49" s="135" t="s">
        <v>97</v>
      </c>
      <c r="HO49" s="135" t="s">
        <v>97</v>
      </c>
      <c r="HP49" s="135" t="s">
        <v>97</v>
      </c>
      <c r="HQ49" s="135" t="s">
        <v>97</v>
      </c>
      <c r="HR49" s="135" t="s">
        <v>97</v>
      </c>
      <c r="HS49" s="135" t="s">
        <v>97</v>
      </c>
      <c r="HT49" s="135" t="s">
        <v>97</v>
      </c>
      <c r="HU49" s="135" t="s">
        <v>97</v>
      </c>
      <c r="HV49" s="135" t="s">
        <v>97</v>
      </c>
      <c r="HW49" s="135" t="s">
        <v>97</v>
      </c>
      <c r="HX49" s="135" t="s">
        <v>97</v>
      </c>
      <c r="HY49" s="135" t="s">
        <v>97</v>
      </c>
      <c r="HZ49" s="135" t="s">
        <v>97</v>
      </c>
      <c r="IA49" s="135" t="s">
        <v>97</v>
      </c>
      <c r="IB49" s="135" t="s">
        <v>97</v>
      </c>
      <c r="IC49" s="135" t="s">
        <v>97</v>
      </c>
      <c r="ID49" s="135" t="s">
        <v>97</v>
      </c>
      <c r="IE49" s="135" t="s">
        <v>97</v>
      </c>
      <c r="IF49" s="135" t="s">
        <v>97</v>
      </c>
      <c r="IG49" s="135" t="s">
        <v>97</v>
      </c>
      <c r="IH49" s="135" t="s">
        <v>97</v>
      </c>
      <c r="II49" s="135" t="s">
        <v>97</v>
      </c>
      <c r="IJ49" s="135" t="s">
        <v>97</v>
      </c>
      <c r="IK49" s="135" t="s">
        <v>97</v>
      </c>
      <c r="IL49" s="135" t="s">
        <v>97</v>
      </c>
      <c r="IM49" s="135" t="s">
        <v>97</v>
      </c>
      <c r="IN49" s="135" t="s">
        <v>97</v>
      </c>
      <c r="IO49" s="135" t="s">
        <v>97</v>
      </c>
      <c r="IP49" s="135" t="s">
        <v>97</v>
      </c>
      <c r="IQ49" s="135" t="s">
        <v>97</v>
      </c>
      <c r="IR49" s="135" t="s">
        <v>97</v>
      </c>
      <c r="IS49" s="135" t="s">
        <v>97</v>
      </c>
      <c r="IT49" s="135" t="s">
        <v>97</v>
      </c>
      <c r="IU49" s="135" t="s">
        <v>97</v>
      </c>
      <c r="IV49" s="135" t="s">
        <v>97</v>
      </c>
      <c r="IW49" s="135" t="s">
        <v>97</v>
      </c>
      <c r="IX49" s="135" t="s">
        <v>97</v>
      </c>
      <c r="IY49" s="135" t="s">
        <v>97</v>
      </c>
      <c r="IZ49" s="135" t="s">
        <v>97</v>
      </c>
      <c r="JA49" s="135" t="s">
        <v>97</v>
      </c>
      <c r="JB49" s="135" t="s">
        <v>97</v>
      </c>
      <c r="JC49" s="135" t="s">
        <v>97</v>
      </c>
      <c r="JD49" s="135" t="s">
        <v>97</v>
      </c>
      <c r="JE49" s="135" t="s">
        <v>97</v>
      </c>
      <c r="JF49" s="135" t="s">
        <v>97</v>
      </c>
      <c r="JG49" s="135" t="s">
        <v>97</v>
      </c>
      <c r="JH49" s="135" t="s">
        <v>97</v>
      </c>
      <c r="JI49" s="135" t="s">
        <v>97</v>
      </c>
      <c r="JJ49" s="135" t="s">
        <v>97</v>
      </c>
      <c r="JK49" s="135" t="s">
        <v>97</v>
      </c>
      <c r="JL49" s="135" t="s">
        <v>97</v>
      </c>
      <c r="JM49" s="135" t="s">
        <v>97</v>
      </c>
      <c r="JN49" s="135" t="s">
        <v>97</v>
      </c>
      <c r="JO49" s="135" t="s">
        <v>97</v>
      </c>
      <c r="JP49" s="135" t="s">
        <v>97</v>
      </c>
      <c r="JQ49" s="135" t="s">
        <v>97</v>
      </c>
      <c r="JR49" s="135" t="s">
        <v>97</v>
      </c>
      <c r="JS49" s="135" t="s">
        <v>97</v>
      </c>
      <c r="JT49" s="135" t="s">
        <v>97</v>
      </c>
      <c r="JU49" s="135" t="s">
        <v>97</v>
      </c>
      <c r="JV49" s="135" t="s">
        <v>97</v>
      </c>
      <c r="JW49" s="135" t="s">
        <v>97</v>
      </c>
      <c r="JX49" s="135" t="s">
        <v>97</v>
      </c>
      <c r="JY49" s="135" t="s">
        <v>97</v>
      </c>
      <c r="JZ49" s="135" t="s">
        <v>97</v>
      </c>
      <c r="KA49" s="135" t="s">
        <v>97</v>
      </c>
      <c r="KB49" s="135" t="s">
        <v>97</v>
      </c>
      <c r="KC49" s="135" t="s">
        <v>97</v>
      </c>
      <c r="KD49" s="135" t="s">
        <v>97</v>
      </c>
      <c r="KE49" s="135" t="s">
        <v>97</v>
      </c>
      <c r="KF49" s="135" t="s">
        <v>97</v>
      </c>
      <c r="KG49" s="135" t="s">
        <v>97</v>
      </c>
      <c r="KH49" s="135" t="s">
        <v>97</v>
      </c>
      <c r="KI49" s="135" t="s">
        <v>97</v>
      </c>
      <c r="KJ49" s="135" t="s">
        <v>97</v>
      </c>
      <c r="KK49" s="135" t="s">
        <v>97</v>
      </c>
      <c r="KL49" s="135" t="s">
        <v>97</v>
      </c>
      <c r="KM49" s="135" t="s">
        <v>97</v>
      </c>
      <c r="KN49" s="135" t="s">
        <v>97</v>
      </c>
      <c r="KO49" s="135" t="s">
        <v>97</v>
      </c>
      <c r="KP49" s="135" t="s">
        <v>97</v>
      </c>
      <c r="KQ49" s="135" t="s">
        <v>97</v>
      </c>
      <c r="KR49" s="135" t="s">
        <v>97</v>
      </c>
      <c r="KS49" s="135" t="s">
        <v>97</v>
      </c>
      <c r="KT49" s="135" t="s">
        <v>97</v>
      </c>
      <c r="KU49" s="135" t="s">
        <v>97</v>
      </c>
      <c r="KV49" s="135" t="s">
        <v>97</v>
      </c>
      <c r="KW49" s="135" t="s">
        <v>97</v>
      </c>
      <c r="KX49" s="135" t="s">
        <v>97</v>
      </c>
      <c r="KY49" s="135" t="s">
        <v>97</v>
      </c>
      <c r="KZ49" s="135" t="s">
        <v>97</v>
      </c>
      <c r="LA49" s="135" t="s">
        <v>97</v>
      </c>
      <c r="LB49" s="135" t="s">
        <v>97</v>
      </c>
      <c r="LC49" s="135" t="s">
        <v>97</v>
      </c>
      <c r="LD49" s="135" t="s">
        <v>97</v>
      </c>
      <c r="LE49" s="135" t="s">
        <v>97</v>
      </c>
      <c r="LF49" s="135" t="s">
        <v>97</v>
      </c>
      <c r="LG49" s="135" t="s">
        <v>97</v>
      </c>
      <c r="LH49" s="135" t="s">
        <v>97</v>
      </c>
      <c r="LI49" s="135" t="s">
        <v>97</v>
      </c>
      <c r="LJ49" s="135" t="s">
        <v>97</v>
      </c>
      <c r="LK49" s="135" t="s">
        <v>97</v>
      </c>
      <c r="LL49" s="135" t="s">
        <v>97</v>
      </c>
      <c r="LM49" s="135" t="s">
        <v>97</v>
      </c>
      <c r="LN49" s="135" t="s">
        <v>97</v>
      </c>
      <c r="LO49" s="135" t="s">
        <v>97</v>
      </c>
      <c r="LP49" s="135" t="s">
        <v>97</v>
      </c>
      <c r="LQ49" s="135" t="s">
        <v>97</v>
      </c>
      <c r="LR49" s="135" t="s">
        <v>97</v>
      </c>
      <c r="LS49" s="135" t="s">
        <v>97</v>
      </c>
      <c r="LT49" s="135" t="s">
        <v>97</v>
      </c>
      <c r="LU49" s="135" t="s">
        <v>97</v>
      </c>
      <c r="LV49" s="135" t="s">
        <v>97</v>
      </c>
      <c r="LW49" s="135" t="s">
        <v>97</v>
      </c>
      <c r="LX49" s="135" t="s">
        <v>97</v>
      </c>
      <c r="LY49" s="135" t="s">
        <v>97</v>
      </c>
      <c r="LZ49" s="135" t="s">
        <v>97</v>
      </c>
      <c r="MA49" s="135" t="s">
        <v>97</v>
      </c>
      <c r="MB49" s="135" t="s">
        <v>97</v>
      </c>
      <c r="MC49" s="135" t="s">
        <v>97</v>
      </c>
      <c r="MD49" s="135" t="s">
        <v>97</v>
      </c>
      <c r="ME49" s="135" t="s">
        <v>97</v>
      </c>
      <c r="MF49" s="135" t="s">
        <v>97</v>
      </c>
      <c r="MG49" s="135" t="s">
        <v>97</v>
      </c>
      <c r="MH49" s="135" t="s">
        <v>97</v>
      </c>
      <c r="MI49" s="135" t="s">
        <v>97</v>
      </c>
      <c r="MJ49" s="135" t="s">
        <v>97</v>
      </c>
      <c r="MK49" s="135" t="s">
        <v>97</v>
      </c>
      <c r="ML49" s="135" t="s">
        <v>97</v>
      </c>
      <c r="MM49" s="135" t="s">
        <v>97</v>
      </c>
      <c r="MN49" s="135" t="s">
        <v>97</v>
      </c>
      <c r="MO49" s="135" t="s">
        <v>97</v>
      </c>
      <c r="MP49" s="135" t="s">
        <v>97</v>
      </c>
      <c r="MQ49" s="135" t="s">
        <v>97</v>
      </c>
      <c r="MR49" s="135" t="s">
        <v>97</v>
      </c>
      <c r="MS49" s="135" t="s">
        <v>97</v>
      </c>
      <c r="MT49" s="135" t="s">
        <v>97</v>
      </c>
      <c r="MU49" s="135" t="s">
        <v>97</v>
      </c>
      <c r="MV49" s="135" t="s">
        <v>97</v>
      </c>
      <c r="MW49" s="135" t="s">
        <v>97</v>
      </c>
      <c r="MX49" s="135" t="s">
        <v>97</v>
      </c>
      <c r="MY49" s="135" t="s">
        <v>97</v>
      </c>
      <c r="MZ49" s="135" t="s">
        <v>97</v>
      </c>
      <c r="NA49" s="135" t="s">
        <v>97</v>
      </c>
      <c r="NB49" s="135" t="s">
        <v>97</v>
      </c>
      <c r="NC49" s="135" t="s">
        <v>97</v>
      </c>
      <c r="ND49" s="135" t="s">
        <v>97</v>
      </c>
      <c r="NE49" s="135" t="s">
        <v>97</v>
      </c>
      <c r="NF49" s="135" t="s">
        <v>97</v>
      </c>
      <c r="NG49" s="135" t="s">
        <v>97</v>
      </c>
      <c r="NH49" s="135" t="s">
        <v>97</v>
      </c>
      <c r="NI49" s="135" t="s">
        <v>97</v>
      </c>
      <c r="NJ49" s="135" t="s">
        <v>97</v>
      </c>
      <c r="NK49" s="135" t="s">
        <v>97</v>
      </c>
      <c r="NL49" s="135" t="s">
        <v>97</v>
      </c>
      <c r="NM49" s="135" t="s">
        <v>97</v>
      </c>
      <c r="NN49" s="135" t="s">
        <v>97</v>
      </c>
      <c r="NO49" s="135" t="s">
        <v>97</v>
      </c>
      <c r="NP49" s="135" t="s">
        <v>97</v>
      </c>
      <c r="NQ49" s="135" t="s">
        <v>97</v>
      </c>
      <c r="NR49" s="135" t="s">
        <v>97</v>
      </c>
      <c r="NS49" s="135" t="s">
        <v>97</v>
      </c>
      <c r="NT49" s="135" t="s">
        <v>97</v>
      </c>
      <c r="NU49" s="135" t="s">
        <v>97</v>
      </c>
      <c r="NV49" s="135" t="s">
        <v>97</v>
      </c>
      <c r="NW49" s="135" t="s">
        <v>97</v>
      </c>
      <c r="NX49" s="135" t="s">
        <v>97</v>
      </c>
      <c r="NY49" s="135" t="s">
        <v>97</v>
      </c>
      <c r="NZ49" s="135" t="s">
        <v>97</v>
      </c>
      <c r="OA49" s="135" t="s">
        <v>97</v>
      </c>
      <c r="OB49" s="135" t="s">
        <v>97</v>
      </c>
      <c r="OC49" s="135" t="s">
        <v>97</v>
      </c>
      <c r="OD49" s="135" t="s">
        <v>97</v>
      </c>
      <c r="OE49" s="135" t="s">
        <v>97</v>
      </c>
      <c r="OF49" s="135" t="s">
        <v>97</v>
      </c>
      <c r="OG49" s="135" t="s">
        <v>97</v>
      </c>
      <c r="OH49" s="135" t="s">
        <v>97</v>
      </c>
      <c r="OI49" s="135" t="s">
        <v>97</v>
      </c>
      <c r="OJ49" s="135" t="s">
        <v>97</v>
      </c>
      <c r="OK49" s="135" t="s">
        <v>97</v>
      </c>
      <c r="OL49" s="135" t="s">
        <v>97</v>
      </c>
      <c r="OM49" s="135" t="s">
        <v>97</v>
      </c>
      <c r="ON49" s="135" t="s">
        <v>97</v>
      </c>
      <c r="OO49" s="135" t="s">
        <v>97</v>
      </c>
      <c r="OP49" s="135" t="s">
        <v>97</v>
      </c>
      <c r="OQ49" s="135" t="s">
        <v>97</v>
      </c>
      <c r="OR49" s="135" t="s">
        <v>97</v>
      </c>
      <c r="OS49" s="135" t="s">
        <v>97</v>
      </c>
      <c r="OT49" s="135" t="s">
        <v>97</v>
      </c>
      <c r="OU49" s="135" t="s">
        <v>97</v>
      </c>
      <c r="OV49" s="135" t="s">
        <v>97</v>
      </c>
      <c r="OW49" s="135" t="s">
        <v>97</v>
      </c>
      <c r="OX49" s="135" t="s">
        <v>97</v>
      </c>
      <c r="OY49" s="135" t="s">
        <v>97</v>
      </c>
      <c r="OZ49" s="135" t="s">
        <v>97</v>
      </c>
      <c r="PA49" s="135" t="s">
        <v>97</v>
      </c>
      <c r="PB49" s="135" t="s">
        <v>97</v>
      </c>
      <c r="PC49" s="135" t="s">
        <v>97</v>
      </c>
      <c r="PD49" s="135" t="s">
        <v>97</v>
      </c>
      <c r="PE49" s="135" t="s">
        <v>97</v>
      </c>
      <c r="PF49" s="135" t="s">
        <v>97</v>
      </c>
      <c r="PG49" s="135" t="s">
        <v>97</v>
      </c>
      <c r="PH49" s="135" t="s">
        <v>97</v>
      </c>
      <c r="PI49" s="135" t="s">
        <v>97</v>
      </c>
      <c r="PJ49" s="135" t="s">
        <v>97</v>
      </c>
      <c r="PK49" s="135" t="s">
        <v>97</v>
      </c>
      <c r="PL49" s="135" t="s">
        <v>97</v>
      </c>
      <c r="PM49" s="135" t="s">
        <v>97</v>
      </c>
      <c r="PN49" s="135" t="s">
        <v>97</v>
      </c>
      <c r="PO49" s="135" t="s">
        <v>97</v>
      </c>
      <c r="PP49" s="135" t="s">
        <v>97</v>
      </c>
      <c r="PQ49" s="135" t="s">
        <v>97</v>
      </c>
      <c r="PR49" s="135" t="s">
        <v>97</v>
      </c>
      <c r="PS49" s="135" t="s">
        <v>97</v>
      </c>
      <c r="PT49" s="135" t="s">
        <v>97</v>
      </c>
      <c r="PU49" s="135" t="s">
        <v>97</v>
      </c>
      <c r="PV49" s="135" t="s">
        <v>97</v>
      </c>
      <c r="PW49" s="135" t="s">
        <v>97</v>
      </c>
      <c r="PX49" s="135" t="s">
        <v>97</v>
      </c>
      <c r="PY49" s="135" t="s">
        <v>97</v>
      </c>
      <c r="PZ49" s="135" t="s">
        <v>97</v>
      </c>
      <c r="QA49" s="135" t="s">
        <v>97</v>
      </c>
      <c r="QB49" s="135" t="s">
        <v>97</v>
      </c>
      <c r="QC49" s="135" t="s">
        <v>97</v>
      </c>
      <c r="QD49" s="135" t="s">
        <v>97</v>
      </c>
      <c r="QE49" s="135" t="s">
        <v>97</v>
      </c>
      <c r="QF49" s="135" t="s">
        <v>97</v>
      </c>
      <c r="QG49" s="135" t="s">
        <v>97</v>
      </c>
      <c r="QH49" s="135" t="s">
        <v>97</v>
      </c>
      <c r="QI49" s="135" t="s">
        <v>97</v>
      </c>
      <c r="QJ49" s="135" t="s">
        <v>97</v>
      </c>
      <c r="QK49" s="135" t="s">
        <v>97</v>
      </c>
      <c r="QL49" s="135" t="s">
        <v>97</v>
      </c>
      <c r="QM49" s="135" t="s">
        <v>97</v>
      </c>
      <c r="QN49" s="135" t="s">
        <v>97</v>
      </c>
      <c r="QO49" s="135" t="s">
        <v>97</v>
      </c>
      <c r="QP49" s="135" t="s">
        <v>97</v>
      </c>
      <c r="QQ49" s="135" t="s">
        <v>97</v>
      </c>
      <c r="QR49" s="135" t="s">
        <v>97</v>
      </c>
      <c r="QS49" s="135" t="s">
        <v>97</v>
      </c>
      <c r="QT49" s="135" t="s">
        <v>97</v>
      </c>
      <c r="QU49" s="135" t="s">
        <v>97</v>
      </c>
      <c r="QV49" s="135" t="s">
        <v>97</v>
      </c>
      <c r="QW49" s="135" t="s">
        <v>97</v>
      </c>
      <c r="QX49" s="135" t="s">
        <v>97</v>
      </c>
      <c r="QY49" s="135" t="s">
        <v>97</v>
      </c>
      <c r="QZ49" s="135" t="s">
        <v>97</v>
      </c>
      <c r="RA49" s="135" t="s">
        <v>97</v>
      </c>
      <c r="RB49" s="135" t="s">
        <v>97</v>
      </c>
      <c r="RC49" s="135" t="s">
        <v>97</v>
      </c>
      <c r="RD49" s="135" t="s">
        <v>97</v>
      </c>
      <c r="RE49" s="135" t="s">
        <v>97</v>
      </c>
      <c r="RF49" s="135" t="s">
        <v>97</v>
      </c>
      <c r="RG49" s="135" t="s">
        <v>97</v>
      </c>
      <c r="RH49" s="135" t="s">
        <v>97</v>
      </c>
      <c r="RI49" s="135" t="s">
        <v>97</v>
      </c>
      <c r="RJ49" s="135" t="s">
        <v>97</v>
      </c>
      <c r="RK49" s="135" t="s">
        <v>97</v>
      </c>
      <c r="RL49" s="135" t="s">
        <v>97</v>
      </c>
      <c r="RM49" s="135" t="s">
        <v>97</v>
      </c>
      <c r="RN49" s="135" t="s">
        <v>97</v>
      </c>
      <c r="RO49" s="135" t="s">
        <v>97</v>
      </c>
      <c r="RP49" s="135" t="s">
        <v>97</v>
      </c>
      <c r="RQ49" s="135" t="s">
        <v>97</v>
      </c>
      <c r="RR49" s="135" t="s">
        <v>97</v>
      </c>
      <c r="RS49" s="135" t="s">
        <v>97</v>
      </c>
      <c r="RT49" s="135" t="s">
        <v>97</v>
      </c>
      <c r="RU49" s="135" t="s">
        <v>97</v>
      </c>
      <c r="RV49" s="135" t="s">
        <v>97</v>
      </c>
      <c r="RW49" s="135" t="s">
        <v>97</v>
      </c>
      <c r="RX49" s="135" t="s">
        <v>97</v>
      </c>
      <c r="RY49" s="135" t="s">
        <v>97</v>
      </c>
      <c r="RZ49" s="135" t="s">
        <v>97</v>
      </c>
      <c r="SA49" s="135" t="s">
        <v>97</v>
      </c>
      <c r="SB49" s="135" t="s">
        <v>97</v>
      </c>
      <c r="SC49" s="135" t="s">
        <v>97</v>
      </c>
      <c r="SD49" s="135" t="s">
        <v>97</v>
      </c>
      <c r="SE49" s="135" t="s">
        <v>97</v>
      </c>
      <c r="SF49" s="135" t="s">
        <v>97</v>
      </c>
      <c r="SG49" s="135" t="s">
        <v>97</v>
      </c>
      <c r="SH49" s="135" t="s">
        <v>97</v>
      </c>
      <c r="SI49" s="135" t="s">
        <v>97</v>
      </c>
      <c r="SJ49" s="135" t="s">
        <v>97</v>
      </c>
      <c r="SK49" s="135" t="s">
        <v>97</v>
      </c>
      <c r="SL49" s="135" t="s">
        <v>97</v>
      </c>
      <c r="SM49" s="135" t="s">
        <v>97</v>
      </c>
      <c r="SN49" s="135" t="s">
        <v>97</v>
      </c>
      <c r="SO49" s="135" t="s">
        <v>97</v>
      </c>
      <c r="SP49" s="135" t="s">
        <v>97</v>
      </c>
      <c r="SQ49" s="135" t="s">
        <v>97</v>
      </c>
      <c r="SR49" s="135" t="s">
        <v>97</v>
      </c>
      <c r="SS49" s="135" t="s">
        <v>97</v>
      </c>
      <c r="ST49" s="135" t="s">
        <v>97</v>
      </c>
      <c r="SU49" s="135" t="s">
        <v>97</v>
      </c>
      <c r="SV49" s="135" t="s">
        <v>97</v>
      </c>
      <c r="SW49" s="135" t="s">
        <v>97</v>
      </c>
      <c r="SX49" s="135" t="s">
        <v>97</v>
      </c>
      <c r="SY49" s="135" t="s">
        <v>97</v>
      </c>
      <c r="SZ49" s="135" t="s">
        <v>97</v>
      </c>
      <c r="TA49" s="135" t="s">
        <v>97</v>
      </c>
      <c r="TB49" s="135" t="s">
        <v>97</v>
      </c>
      <c r="TC49" s="135" t="s">
        <v>97</v>
      </c>
      <c r="TD49" s="135" t="s">
        <v>97</v>
      </c>
      <c r="TE49" s="135" t="s">
        <v>97</v>
      </c>
      <c r="TF49" s="135" t="s">
        <v>97</v>
      </c>
      <c r="TG49" s="135" t="s">
        <v>97</v>
      </c>
      <c r="TH49" s="135" t="s">
        <v>97</v>
      </c>
      <c r="TI49" s="135" t="s">
        <v>97</v>
      </c>
      <c r="TJ49" s="135" t="s">
        <v>97</v>
      </c>
      <c r="TK49" s="135" t="s">
        <v>97</v>
      </c>
      <c r="TL49" s="135" t="s">
        <v>97</v>
      </c>
      <c r="TM49" s="135" t="s">
        <v>97</v>
      </c>
      <c r="TN49" s="135" t="s">
        <v>97</v>
      </c>
      <c r="TO49" s="135" t="s">
        <v>97</v>
      </c>
      <c r="TP49" s="135" t="s">
        <v>97</v>
      </c>
      <c r="TQ49" s="135" t="s">
        <v>97</v>
      </c>
      <c r="TR49" s="135" t="s">
        <v>97</v>
      </c>
      <c r="TS49" s="135" t="s">
        <v>97</v>
      </c>
      <c r="TT49" s="135" t="s">
        <v>97</v>
      </c>
      <c r="TU49" s="135" t="s">
        <v>97</v>
      </c>
      <c r="TV49" s="135" t="s">
        <v>97</v>
      </c>
      <c r="TW49" s="135" t="s">
        <v>97</v>
      </c>
      <c r="TX49" s="135" t="s">
        <v>97</v>
      </c>
      <c r="TY49" s="135" t="s">
        <v>97</v>
      </c>
      <c r="TZ49" s="135" t="s">
        <v>97</v>
      </c>
      <c r="UA49" s="135" t="s">
        <v>97</v>
      </c>
      <c r="UB49" s="135" t="s">
        <v>97</v>
      </c>
      <c r="UC49" s="135" t="s">
        <v>97</v>
      </c>
      <c r="UD49" s="135" t="s">
        <v>97</v>
      </c>
      <c r="UE49" s="135" t="s">
        <v>97</v>
      </c>
      <c r="UF49" s="135" t="s">
        <v>97</v>
      </c>
      <c r="UG49" s="135" t="s">
        <v>97</v>
      </c>
      <c r="UH49" s="135" t="s">
        <v>97</v>
      </c>
      <c r="UI49" s="135" t="s">
        <v>97</v>
      </c>
      <c r="UJ49" s="135" t="s">
        <v>97</v>
      </c>
      <c r="UK49" s="135" t="s">
        <v>97</v>
      </c>
      <c r="UL49" s="135" t="s">
        <v>97</v>
      </c>
      <c r="UM49" s="135" t="s">
        <v>97</v>
      </c>
      <c r="UN49" s="135" t="s">
        <v>97</v>
      </c>
      <c r="UO49" s="135" t="s">
        <v>97</v>
      </c>
      <c r="UP49" s="135" t="s">
        <v>97</v>
      </c>
      <c r="UQ49" s="135" t="s">
        <v>97</v>
      </c>
      <c r="UR49" s="135" t="s">
        <v>97</v>
      </c>
      <c r="US49" s="135" t="s">
        <v>97</v>
      </c>
      <c r="UT49" s="135" t="s">
        <v>97</v>
      </c>
      <c r="UU49" s="135" t="s">
        <v>97</v>
      </c>
      <c r="UV49" s="135" t="s">
        <v>97</v>
      </c>
      <c r="UW49" s="135" t="s">
        <v>97</v>
      </c>
      <c r="UX49" s="135" t="s">
        <v>97</v>
      </c>
      <c r="UY49" s="135" t="s">
        <v>97</v>
      </c>
      <c r="UZ49" s="135" t="s">
        <v>97</v>
      </c>
      <c r="VA49" s="135" t="s">
        <v>97</v>
      </c>
      <c r="VB49" s="135" t="s">
        <v>97</v>
      </c>
      <c r="VC49" s="135" t="s">
        <v>97</v>
      </c>
      <c r="VD49" s="135" t="s">
        <v>97</v>
      </c>
      <c r="VE49" s="135" t="s">
        <v>97</v>
      </c>
      <c r="VF49" s="135" t="s">
        <v>97</v>
      </c>
      <c r="VG49" s="135" t="s">
        <v>97</v>
      </c>
      <c r="VH49" s="135" t="s">
        <v>97</v>
      </c>
      <c r="VI49" s="135" t="s">
        <v>97</v>
      </c>
      <c r="VJ49" s="135" t="s">
        <v>97</v>
      </c>
      <c r="VK49" s="135" t="s">
        <v>97</v>
      </c>
      <c r="VL49" s="135" t="s">
        <v>97</v>
      </c>
      <c r="VM49" s="135" t="s">
        <v>97</v>
      </c>
      <c r="VN49" s="135" t="s">
        <v>97</v>
      </c>
      <c r="VO49" s="135" t="s">
        <v>97</v>
      </c>
      <c r="VP49" s="135" t="s">
        <v>97</v>
      </c>
      <c r="VQ49" s="135" t="s">
        <v>97</v>
      </c>
      <c r="VR49" s="135" t="s">
        <v>97</v>
      </c>
      <c r="VS49" s="135" t="s">
        <v>97</v>
      </c>
      <c r="VT49" s="135" t="s">
        <v>97</v>
      </c>
      <c r="VU49" s="135" t="s">
        <v>97</v>
      </c>
      <c r="VV49" s="135" t="s">
        <v>97</v>
      </c>
      <c r="VW49" s="135" t="s">
        <v>97</v>
      </c>
      <c r="VX49" s="135" t="s">
        <v>97</v>
      </c>
      <c r="VY49" s="135" t="s">
        <v>97</v>
      </c>
      <c r="VZ49" s="135" t="s">
        <v>97</v>
      </c>
      <c r="WA49" s="135" t="s">
        <v>97</v>
      </c>
      <c r="WB49" s="135" t="s">
        <v>97</v>
      </c>
      <c r="WC49" s="135" t="s">
        <v>97</v>
      </c>
      <c r="WD49" s="135" t="s">
        <v>97</v>
      </c>
      <c r="WE49" s="135" t="s">
        <v>97</v>
      </c>
      <c r="WF49" s="135" t="s">
        <v>97</v>
      </c>
      <c r="WG49" s="135" t="s">
        <v>97</v>
      </c>
      <c r="WH49" s="135" t="s">
        <v>97</v>
      </c>
      <c r="WI49" s="135" t="s">
        <v>97</v>
      </c>
      <c r="WJ49" s="135" t="s">
        <v>97</v>
      </c>
      <c r="WK49" s="135" t="s">
        <v>97</v>
      </c>
      <c r="WL49" s="135" t="s">
        <v>97</v>
      </c>
      <c r="WM49" s="135" t="s">
        <v>97</v>
      </c>
      <c r="WN49" s="135" t="s">
        <v>97</v>
      </c>
      <c r="WO49" s="135" t="s">
        <v>97</v>
      </c>
      <c r="WP49" s="135" t="s">
        <v>97</v>
      </c>
      <c r="WQ49" s="135" t="s">
        <v>97</v>
      </c>
      <c r="WR49" s="135" t="s">
        <v>97</v>
      </c>
      <c r="WS49" s="135" t="s">
        <v>97</v>
      </c>
      <c r="WT49" s="135" t="s">
        <v>97</v>
      </c>
      <c r="WU49" s="135" t="s">
        <v>97</v>
      </c>
      <c r="WV49" s="135" t="s">
        <v>97</v>
      </c>
      <c r="WW49" s="135" t="s">
        <v>97</v>
      </c>
      <c r="WX49" s="135" t="s">
        <v>97</v>
      </c>
      <c r="WY49" s="135" t="s">
        <v>97</v>
      </c>
      <c r="WZ49" s="135" t="s">
        <v>97</v>
      </c>
      <c r="XA49" s="135" t="s">
        <v>97</v>
      </c>
      <c r="XB49" s="135" t="s">
        <v>97</v>
      </c>
      <c r="XC49" s="135" t="s">
        <v>97</v>
      </c>
      <c r="XD49" s="135" t="s">
        <v>97</v>
      </c>
      <c r="XE49" s="135" t="s">
        <v>97</v>
      </c>
      <c r="XF49" s="135" t="s">
        <v>97</v>
      </c>
      <c r="XG49" s="135" t="s">
        <v>97</v>
      </c>
      <c r="XH49" s="135" t="s">
        <v>97</v>
      </c>
      <c r="XI49" s="135" t="s">
        <v>97</v>
      </c>
      <c r="XJ49" s="135" t="s">
        <v>97</v>
      </c>
      <c r="XK49" s="135" t="s">
        <v>97</v>
      </c>
      <c r="XL49" s="135" t="s">
        <v>97</v>
      </c>
      <c r="XM49" s="135" t="s">
        <v>97</v>
      </c>
      <c r="XN49" s="135" t="s">
        <v>97</v>
      </c>
      <c r="XO49" s="135" t="s">
        <v>97</v>
      </c>
      <c r="XP49" s="135" t="s">
        <v>97</v>
      </c>
      <c r="XQ49" s="135" t="s">
        <v>97</v>
      </c>
      <c r="XR49" s="135" t="s">
        <v>97</v>
      </c>
      <c r="XS49" s="135" t="s">
        <v>97</v>
      </c>
      <c r="XT49" s="135" t="s">
        <v>97</v>
      </c>
      <c r="XU49" s="135" t="s">
        <v>97</v>
      </c>
      <c r="XV49" s="135" t="s">
        <v>97</v>
      </c>
      <c r="XW49" s="135" t="s">
        <v>97</v>
      </c>
      <c r="XX49" s="135" t="s">
        <v>97</v>
      </c>
      <c r="XY49" s="135" t="s">
        <v>97</v>
      </c>
      <c r="XZ49" s="135" t="s">
        <v>97</v>
      </c>
      <c r="YA49" s="135" t="s">
        <v>97</v>
      </c>
      <c r="YB49" s="135" t="s">
        <v>97</v>
      </c>
      <c r="YC49" s="135" t="s">
        <v>97</v>
      </c>
      <c r="YD49" s="135" t="s">
        <v>97</v>
      </c>
      <c r="YE49" s="135" t="s">
        <v>97</v>
      </c>
      <c r="YF49" s="135" t="s">
        <v>97</v>
      </c>
      <c r="YG49" s="135" t="s">
        <v>97</v>
      </c>
      <c r="YH49" s="135" t="s">
        <v>97</v>
      </c>
      <c r="YI49" s="135" t="s">
        <v>97</v>
      </c>
      <c r="YJ49" s="135" t="s">
        <v>97</v>
      </c>
      <c r="YK49" s="135" t="s">
        <v>97</v>
      </c>
      <c r="YL49" s="135" t="s">
        <v>97</v>
      </c>
      <c r="YM49" s="135" t="s">
        <v>97</v>
      </c>
      <c r="YN49" s="135" t="s">
        <v>97</v>
      </c>
      <c r="YO49" s="135" t="s">
        <v>97</v>
      </c>
      <c r="YP49" s="135" t="s">
        <v>97</v>
      </c>
      <c r="YQ49" s="135" t="s">
        <v>97</v>
      </c>
      <c r="YR49" s="135" t="s">
        <v>97</v>
      </c>
      <c r="YS49" s="135" t="s">
        <v>97</v>
      </c>
      <c r="YT49" s="135" t="s">
        <v>97</v>
      </c>
      <c r="YU49" s="135" t="s">
        <v>97</v>
      </c>
      <c r="YV49" s="135" t="s">
        <v>97</v>
      </c>
      <c r="YW49" s="135" t="s">
        <v>97</v>
      </c>
      <c r="YX49" s="135" t="s">
        <v>97</v>
      </c>
      <c r="YY49" s="135" t="s">
        <v>97</v>
      </c>
      <c r="YZ49" s="135" t="s">
        <v>97</v>
      </c>
      <c r="ZA49" s="135" t="s">
        <v>97</v>
      </c>
      <c r="ZB49" s="135" t="s">
        <v>97</v>
      </c>
      <c r="ZC49" s="135" t="s">
        <v>97</v>
      </c>
      <c r="ZD49" s="135" t="s">
        <v>97</v>
      </c>
      <c r="ZE49" s="135" t="s">
        <v>97</v>
      </c>
      <c r="ZF49" s="135" t="s">
        <v>97</v>
      </c>
      <c r="ZG49" s="135" t="s">
        <v>97</v>
      </c>
      <c r="ZH49" s="135" t="s">
        <v>97</v>
      </c>
      <c r="ZI49" s="135" t="s">
        <v>97</v>
      </c>
      <c r="ZJ49" s="135" t="s">
        <v>97</v>
      </c>
      <c r="ZK49" s="135" t="s">
        <v>97</v>
      </c>
      <c r="ZL49" s="135" t="s">
        <v>97</v>
      </c>
      <c r="ZM49" s="135" t="s">
        <v>97</v>
      </c>
      <c r="ZN49" s="135" t="s">
        <v>97</v>
      </c>
      <c r="ZO49" s="135" t="s">
        <v>97</v>
      </c>
      <c r="ZP49" s="135" t="s">
        <v>97</v>
      </c>
      <c r="ZQ49" s="135" t="s">
        <v>97</v>
      </c>
      <c r="ZR49" s="135" t="s">
        <v>97</v>
      </c>
      <c r="ZS49" s="135" t="s">
        <v>97</v>
      </c>
      <c r="ZT49" s="135" t="s">
        <v>97</v>
      </c>
      <c r="ZU49" s="135" t="s">
        <v>97</v>
      </c>
      <c r="ZV49" s="135" t="s">
        <v>97</v>
      </c>
      <c r="ZW49" s="135" t="s">
        <v>97</v>
      </c>
      <c r="ZX49" s="135" t="s">
        <v>97</v>
      </c>
      <c r="ZY49" s="135" t="s">
        <v>97</v>
      </c>
      <c r="ZZ49" s="135" t="s">
        <v>97</v>
      </c>
      <c r="AAA49" s="135" t="s">
        <v>97</v>
      </c>
      <c r="AAB49" s="135" t="s">
        <v>97</v>
      </c>
      <c r="AAC49" s="135" t="s">
        <v>97</v>
      </c>
      <c r="AAD49" s="135" t="s">
        <v>97</v>
      </c>
      <c r="AAE49" s="135" t="s">
        <v>97</v>
      </c>
      <c r="AAF49" s="135" t="s">
        <v>97</v>
      </c>
      <c r="AAG49" s="135" t="s">
        <v>97</v>
      </c>
      <c r="AAH49" s="135" t="s">
        <v>97</v>
      </c>
      <c r="AAI49" s="135" t="s">
        <v>97</v>
      </c>
      <c r="AAJ49" s="135" t="s">
        <v>97</v>
      </c>
      <c r="AAK49" s="135" t="s">
        <v>97</v>
      </c>
      <c r="AAL49" s="135" t="s">
        <v>97</v>
      </c>
      <c r="AAM49" s="135" t="s">
        <v>97</v>
      </c>
      <c r="AAN49" s="135" t="s">
        <v>97</v>
      </c>
      <c r="AAO49" s="135" t="s">
        <v>97</v>
      </c>
      <c r="AAP49" s="135" t="s">
        <v>97</v>
      </c>
      <c r="AAQ49" s="135" t="s">
        <v>97</v>
      </c>
      <c r="AAR49" s="135" t="s">
        <v>97</v>
      </c>
      <c r="AAS49" s="135" t="s">
        <v>97</v>
      </c>
      <c r="AAT49" s="135" t="s">
        <v>97</v>
      </c>
      <c r="AAU49" s="135" t="s">
        <v>97</v>
      </c>
      <c r="AAV49" s="135" t="s">
        <v>97</v>
      </c>
      <c r="AAW49" s="135" t="s">
        <v>97</v>
      </c>
      <c r="AAX49" s="135" t="s">
        <v>97</v>
      </c>
      <c r="AAY49" s="135" t="s">
        <v>97</v>
      </c>
      <c r="AAZ49" s="135" t="s">
        <v>97</v>
      </c>
      <c r="ABA49" s="135" t="s">
        <v>97</v>
      </c>
      <c r="ABB49" s="135" t="s">
        <v>97</v>
      </c>
      <c r="ABC49" s="135" t="s">
        <v>97</v>
      </c>
      <c r="ABD49" s="135" t="s">
        <v>97</v>
      </c>
      <c r="ABE49" s="135" t="s">
        <v>97</v>
      </c>
      <c r="ABF49" s="135" t="s">
        <v>97</v>
      </c>
      <c r="ABG49" s="135" t="s">
        <v>97</v>
      </c>
      <c r="ABH49" s="135" t="s">
        <v>97</v>
      </c>
      <c r="ABI49" s="135" t="s">
        <v>97</v>
      </c>
      <c r="ABJ49" s="135" t="s">
        <v>97</v>
      </c>
      <c r="ABK49" s="135" t="s">
        <v>97</v>
      </c>
      <c r="ABL49" s="135" t="s">
        <v>97</v>
      </c>
      <c r="ABM49" s="135" t="s">
        <v>97</v>
      </c>
      <c r="ABN49" s="135" t="s">
        <v>97</v>
      </c>
      <c r="ABO49" s="135" t="s">
        <v>97</v>
      </c>
      <c r="ABP49" s="135" t="s">
        <v>97</v>
      </c>
      <c r="ABQ49" s="135" t="s">
        <v>97</v>
      </c>
      <c r="ABR49" s="135" t="s">
        <v>97</v>
      </c>
      <c r="ABS49" s="135" t="s">
        <v>97</v>
      </c>
      <c r="ABT49" s="135" t="s">
        <v>97</v>
      </c>
      <c r="ABU49" s="135" t="s">
        <v>97</v>
      </c>
      <c r="ABV49" s="135" t="s">
        <v>97</v>
      </c>
      <c r="ABW49" s="135" t="s">
        <v>97</v>
      </c>
      <c r="ABX49" s="135" t="s">
        <v>97</v>
      </c>
      <c r="ABY49" s="135" t="s">
        <v>97</v>
      </c>
      <c r="ABZ49" s="135" t="s">
        <v>97</v>
      </c>
      <c r="ACA49" s="135" t="s">
        <v>97</v>
      </c>
      <c r="ACB49" s="135" t="s">
        <v>97</v>
      </c>
      <c r="ACC49" s="135" t="s">
        <v>97</v>
      </c>
      <c r="ACD49" s="135" t="s">
        <v>97</v>
      </c>
      <c r="ACE49" s="135" t="s">
        <v>97</v>
      </c>
      <c r="ACF49" s="135" t="s">
        <v>97</v>
      </c>
      <c r="ACG49" s="135" t="s">
        <v>97</v>
      </c>
      <c r="ACH49" s="135" t="s">
        <v>97</v>
      </c>
      <c r="ACI49" s="135" t="s">
        <v>97</v>
      </c>
      <c r="ACJ49" s="135" t="s">
        <v>97</v>
      </c>
      <c r="ACK49" s="135" t="s">
        <v>97</v>
      </c>
      <c r="ACL49" s="135" t="s">
        <v>97</v>
      </c>
      <c r="ACM49" s="135" t="s">
        <v>97</v>
      </c>
      <c r="ACN49" s="135" t="s">
        <v>97</v>
      </c>
      <c r="ACO49" s="135" t="s">
        <v>97</v>
      </c>
      <c r="ACP49" s="135" t="s">
        <v>97</v>
      </c>
      <c r="ACQ49" s="135" t="s">
        <v>97</v>
      </c>
      <c r="ACR49" s="135" t="s">
        <v>97</v>
      </c>
      <c r="ACS49" s="135" t="s">
        <v>97</v>
      </c>
      <c r="ACT49" s="135" t="s">
        <v>97</v>
      </c>
      <c r="ACU49" s="135" t="s">
        <v>97</v>
      </c>
      <c r="ACV49" s="135" t="s">
        <v>97</v>
      </c>
      <c r="ACW49" s="135" t="s">
        <v>97</v>
      </c>
      <c r="ACX49" s="135" t="s">
        <v>97</v>
      </c>
      <c r="ACY49" s="135" t="s">
        <v>97</v>
      </c>
      <c r="ACZ49" s="135" t="s">
        <v>97</v>
      </c>
      <c r="ADA49" s="135" t="s">
        <v>97</v>
      </c>
      <c r="ADB49" s="135" t="s">
        <v>97</v>
      </c>
      <c r="ADC49" s="135" t="s">
        <v>97</v>
      </c>
      <c r="ADD49" s="135" t="s">
        <v>97</v>
      </c>
      <c r="ADE49" s="135" t="s">
        <v>97</v>
      </c>
      <c r="ADF49" s="135" t="s">
        <v>97</v>
      </c>
      <c r="ADG49" s="135" t="s">
        <v>97</v>
      </c>
      <c r="ADH49" s="135" t="s">
        <v>97</v>
      </c>
      <c r="ADI49" s="135" t="s">
        <v>97</v>
      </c>
      <c r="ADJ49" s="135" t="s">
        <v>97</v>
      </c>
      <c r="ADK49" s="135" t="s">
        <v>97</v>
      </c>
      <c r="ADL49" s="135" t="s">
        <v>97</v>
      </c>
      <c r="ADM49" s="135" t="s">
        <v>97</v>
      </c>
      <c r="ADN49" s="135" t="s">
        <v>97</v>
      </c>
      <c r="ADO49" s="135" t="s">
        <v>97</v>
      </c>
      <c r="ADP49" s="135" t="s">
        <v>97</v>
      </c>
      <c r="ADQ49" s="135" t="s">
        <v>97</v>
      </c>
      <c r="ADR49" s="135" t="s">
        <v>97</v>
      </c>
      <c r="ADS49" s="135" t="s">
        <v>97</v>
      </c>
      <c r="ADT49" s="135" t="s">
        <v>97</v>
      </c>
      <c r="ADU49" s="135" t="s">
        <v>97</v>
      </c>
      <c r="ADV49" s="135" t="s">
        <v>97</v>
      </c>
      <c r="ADW49" s="135" t="s">
        <v>97</v>
      </c>
      <c r="ADX49" s="135" t="s">
        <v>97</v>
      </c>
      <c r="ADY49" s="135" t="s">
        <v>97</v>
      </c>
      <c r="ADZ49" s="135" t="s">
        <v>97</v>
      </c>
      <c r="AEA49" s="135" t="s">
        <v>97</v>
      </c>
      <c r="AEB49" s="135" t="s">
        <v>97</v>
      </c>
      <c r="AEC49" s="135" t="s">
        <v>97</v>
      </c>
      <c r="AED49" s="135" t="s">
        <v>97</v>
      </c>
      <c r="AEE49" s="135" t="s">
        <v>97</v>
      </c>
      <c r="AEF49" s="135" t="s">
        <v>97</v>
      </c>
      <c r="AEG49" s="135" t="s">
        <v>97</v>
      </c>
      <c r="AEH49" s="135" t="s">
        <v>97</v>
      </c>
      <c r="AEI49" s="135" t="s">
        <v>97</v>
      </c>
      <c r="AEJ49" s="135" t="s">
        <v>97</v>
      </c>
      <c r="AEK49" s="135" t="s">
        <v>97</v>
      </c>
      <c r="AEL49" s="135" t="s">
        <v>97</v>
      </c>
      <c r="AEM49" s="135" t="s">
        <v>97</v>
      </c>
      <c r="AEN49" s="135" t="s">
        <v>97</v>
      </c>
      <c r="AEO49" s="135" t="s">
        <v>97</v>
      </c>
      <c r="AEP49" s="135" t="s">
        <v>97</v>
      </c>
      <c r="AEQ49" s="135" t="s">
        <v>97</v>
      </c>
      <c r="AER49" s="135" t="s">
        <v>97</v>
      </c>
      <c r="AES49" s="135" t="s">
        <v>97</v>
      </c>
      <c r="AET49" s="135" t="s">
        <v>97</v>
      </c>
      <c r="AEU49" s="135" t="s">
        <v>97</v>
      </c>
      <c r="AEV49" s="135" t="s">
        <v>97</v>
      </c>
      <c r="AEW49" s="135" t="s">
        <v>97</v>
      </c>
      <c r="AEX49" s="135" t="s">
        <v>97</v>
      </c>
      <c r="AEY49" s="135" t="s">
        <v>97</v>
      </c>
      <c r="AEZ49" s="135" t="s">
        <v>97</v>
      </c>
      <c r="AFA49" s="135" t="s">
        <v>97</v>
      </c>
      <c r="AFB49" s="135" t="s">
        <v>97</v>
      </c>
      <c r="AFC49" s="135" t="s">
        <v>97</v>
      </c>
      <c r="AFD49" s="135" t="s">
        <v>97</v>
      </c>
      <c r="AFE49" s="135" t="s">
        <v>97</v>
      </c>
      <c r="AFF49" s="135" t="s">
        <v>97</v>
      </c>
      <c r="AFG49" s="135" t="s">
        <v>97</v>
      </c>
      <c r="AFH49" s="135" t="s">
        <v>97</v>
      </c>
      <c r="AFI49" s="135" t="s">
        <v>97</v>
      </c>
      <c r="AFJ49" s="135" t="s">
        <v>97</v>
      </c>
      <c r="AFK49" s="135" t="s">
        <v>97</v>
      </c>
      <c r="AFL49" s="135" t="s">
        <v>97</v>
      </c>
      <c r="AFM49" s="135" t="s">
        <v>97</v>
      </c>
      <c r="AFN49" s="135" t="s">
        <v>97</v>
      </c>
      <c r="AFO49" s="135" t="s">
        <v>97</v>
      </c>
      <c r="AFP49" s="135" t="s">
        <v>97</v>
      </c>
      <c r="AFQ49" s="135" t="s">
        <v>97</v>
      </c>
      <c r="AFR49" s="135" t="s">
        <v>97</v>
      </c>
      <c r="AFS49" s="135" t="s">
        <v>97</v>
      </c>
      <c r="AFT49" s="135" t="s">
        <v>97</v>
      </c>
      <c r="AFU49" s="135" t="s">
        <v>97</v>
      </c>
      <c r="AFV49" s="135" t="s">
        <v>97</v>
      </c>
      <c r="AFW49" s="135" t="s">
        <v>97</v>
      </c>
      <c r="AFX49" s="135" t="s">
        <v>97</v>
      </c>
      <c r="AFY49" s="135" t="s">
        <v>97</v>
      </c>
      <c r="AFZ49" s="135" t="s">
        <v>97</v>
      </c>
      <c r="AGA49" s="135" t="s">
        <v>97</v>
      </c>
      <c r="AGB49" s="135" t="s">
        <v>97</v>
      </c>
      <c r="AGC49" s="135" t="s">
        <v>97</v>
      </c>
      <c r="AGD49" s="135" t="s">
        <v>97</v>
      </c>
      <c r="AGE49" s="135" t="s">
        <v>97</v>
      </c>
      <c r="AGF49" s="135" t="s">
        <v>97</v>
      </c>
      <c r="AGG49" s="135" t="s">
        <v>97</v>
      </c>
      <c r="AGH49" s="135" t="s">
        <v>97</v>
      </c>
      <c r="AGI49" s="135" t="s">
        <v>97</v>
      </c>
      <c r="AGJ49" s="135" t="s">
        <v>97</v>
      </c>
      <c r="AGK49" s="135" t="s">
        <v>97</v>
      </c>
      <c r="AGL49" s="135" t="s">
        <v>97</v>
      </c>
      <c r="AGM49" s="135" t="s">
        <v>97</v>
      </c>
      <c r="AGN49" s="135" t="s">
        <v>97</v>
      </c>
      <c r="AGO49" s="135" t="s">
        <v>97</v>
      </c>
      <c r="AGP49" s="135" t="s">
        <v>97</v>
      </c>
      <c r="AGQ49" s="135" t="s">
        <v>97</v>
      </c>
      <c r="AGR49" s="135" t="s">
        <v>97</v>
      </c>
      <c r="AGS49" s="135" t="s">
        <v>97</v>
      </c>
      <c r="AGT49" s="135" t="s">
        <v>97</v>
      </c>
      <c r="AGU49" s="135" t="s">
        <v>97</v>
      </c>
      <c r="AGV49" s="135" t="s">
        <v>97</v>
      </c>
      <c r="AGW49" s="135" t="s">
        <v>97</v>
      </c>
      <c r="AGX49" s="135" t="s">
        <v>97</v>
      </c>
      <c r="AGY49" s="135" t="s">
        <v>97</v>
      </c>
      <c r="AGZ49" s="135" t="s">
        <v>97</v>
      </c>
      <c r="AHA49" s="135" t="s">
        <v>97</v>
      </c>
      <c r="AHB49" s="135" t="s">
        <v>97</v>
      </c>
      <c r="AHC49" s="135" t="s">
        <v>97</v>
      </c>
      <c r="AHD49" s="135" t="s">
        <v>97</v>
      </c>
      <c r="AHE49" s="135" t="s">
        <v>97</v>
      </c>
      <c r="AHF49" s="135" t="s">
        <v>97</v>
      </c>
      <c r="AHG49" s="135" t="s">
        <v>97</v>
      </c>
      <c r="AHH49" s="135" t="s">
        <v>97</v>
      </c>
      <c r="AHI49" s="135" t="s">
        <v>97</v>
      </c>
      <c r="AHJ49" s="135" t="s">
        <v>97</v>
      </c>
      <c r="AHK49" s="135" t="s">
        <v>97</v>
      </c>
      <c r="AHL49" s="135" t="s">
        <v>97</v>
      </c>
      <c r="AHM49" s="135" t="s">
        <v>97</v>
      </c>
      <c r="AHN49" s="135" t="s">
        <v>97</v>
      </c>
      <c r="AHO49" s="135" t="s">
        <v>97</v>
      </c>
      <c r="AHP49" s="135" t="s">
        <v>97</v>
      </c>
      <c r="AHQ49" s="135" t="s">
        <v>97</v>
      </c>
      <c r="AHR49" s="135" t="s">
        <v>97</v>
      </c>
      <c r="AHS49" s="135" t="s">
        <v>97</v>
      </c>
      <c r="AHT49" s="135" t="s">
        <v>97</v>
      </c>
      <c r="AHU49" s="135" t="s">
        <v>97</v>
      </c>
      <c r="AHV49" s="135" t="s">
        <v>97</v>
      </c>
      <c r="AHW49" s="135" t="s">
        <v>97</v>
      </c>
      <c r="AHX49" s="135" t="s">
        <v>97</v>
      </c>
      <c r="AHY49" s="135" t="s">
        <v>97</v>
      </c>
      <c r="AHZ49" s="135" t="s">
        <v>97</v>
      </c>
      <c r="AIA49" s="135" t="s">
        <v>97</v>
      </c>
      <c r="AIB49" s="135" t="s">
        <v>97</v>
      </c>
      <c r="AIC49" s="135" t="s">
        <v>97</v>
      </c>
      <c r="AID49" s="135" t="s">
        <v>97</v>
      </c>
      <c r="AIE49" s="135" t="s">
        <v>97</v>
      </c>
      <c r="AIF49" s="135" t="s">
        <v>97</v>
      </c>
      <c r="AIG49" s="135" t="s">
        <v>97</v>
      </c>
      <c r="AIH49" s="135" t="s">
        <v>97</v>
      </c>
      <c r="AII49" s="135" t="s">
        <v>97</v>
      </c>
      <c r="AIJ49" s="135" t="s">
        <v>97</v>
      </c>
      <c r="AIK49" s="135" t="s">
        <v>97</v>
      </c>
      <c r="AIL49" s="135" t="s">
        <v>97</v>
      </c>
      <c r="AIM49" s="135" t="s">
        <v>97</v>
      </c>
      <c r="AIN49" s="135" t="s">
        <v>97</v>
      </c>
      <c r="AIO49" s="135" t="s">
        <v>97</v>
      </c>
      <c r="AIP49" s="135" t="s">
        <v>97</v>
      </c>
      <c r="AIQ49" s="135" t="s">
        <v>97</v>
      </c>
      <c r="AIR49" s="135" t="s">
        <v>97</v>
      </c>
      <c r="AIS49" s="135" t="s">
        <v>97</v>
      </c>
      <c r="AIT49" s="135" t="s">
        <v>97</v>
      </c>
      <c r="AIU49" s="135" t="s">
        <v>97</v>
      </c>
      <c r="AIV49" s="135" t="s">
        <v>97</v>
      </c>
      <c r="AIW49" s="135" t="s">
        <v>97</v>
      </c>
      <c r="AIX49" s="135" t="s">
        <v>97</v>
      </c>
      <c r="AIY49" s="135" t="s">
        <v>97</v>
      </c>
      <c r="AIZ49" s="135" t="s">
        <v>97</v>
      </c>
      <c r="AJA49" s="135" t="s">
        <v>97</v>
      </c>
      <c r="AJB49" s="135" t="s">
        <v>97</v>
      </c>
      <c r="AJC49" s="135" t="s">
        <v>97</v>
      </c>
      <c r="AJD49" s="135" t="s">
        <v>97</v>
      </c>
      <c r="AJE49" s="135" t="s">
        <v>97</v>
      </c>
      <c r="AJF49" s="135" t="s">
        <v>97</v>
      </c>
      <c r="AJG49" s="135" t="s">
        <v>97</v>
      </c>
      <c r="AJH49" s="135" t="s">
        <v>97</v>
      </c>
      <c r="AJI49" s="135" t="s">
        <v>97</v>
      </c>
      <c r="AJJ49" s="135" t="s">
        <v>97</v>
      </c>
      <c r="AJK49" s="135" t="s">
        <v>97</v>
      </c>
      <c r="AJL49" s="135" t="s">
        <v>97</v>
      </c>
      <c r="AJM49" s="135" t="s">
        <v>97</v>
      </c>
      <c r="AJN49" s="135" t="s">
        <v>97</v>
      </c>
      <c r="AJO49" s="135" t="s">
        <v>97</v>
      </c>
      <c r="AJP49" s="135" t="s">
        <v>97</v>
      </c>
      <c r="AJQ49" s="135" t="s">
        <v>97</v>
      </c>
      <c r="AJR49" s="135" t="s">
        <v>97</v>
      </c>
      <c r="AJS49" s="135" t="s">
        <v>97</v>
      </c>
      <c r="AJT49" s="135" t="s">
        <v>97</v>
      </c>
      <c r="AJU49" s="135" t="s">
        <v>97</v>
      </c>
      <c r="AJV49" s="135" t="s">
        <v>97</v>
      </c>
      <c r="AJW49" s="135" t="s">
        <v>97</v>
      </c>
      <c r="AJX49" s="135" t="s">
        <v>97</v>
      </c>
      <c r="AJY49" s="135" t="s">
        <v>97</v>
      </c>
      <c r="AJZ49" s="135" t="s">
        <v>97</v>
      </c>
      <c r="AKA49" s="135" t="s">
        <v>97</v>
      </c>
      <c r="AKB49" s="135" t="s">
        <v>97</v>
      </c>
      <c r="AKC49" s="135" t="s">
        <v>97</v>
      </c>
      <c r="AKD49" s="135" t="s">
        <v>97</v>
      </c>
      <c r="AKE49" s="135" t="s">
        <v>97</v>
      </c>
      <c r="AKF49" s="135" t="s">
        <v>97</v>
      </c>
      <c r="AKG49" s="135" t="s">
        <v>97</v>
      </c>
      <c r="AKH49" s="135" t="s">
        <v>97</v>
      </c>
      <c r="AKI49" s="135" t="s">
        <v>97</v>
      </c>
      <c r="AKJ49" s="135" t="s">
        <v>97</v>
      </c>
      <c r="AKK49" s="135" t="s">
        <v>97</v>
      </c>
      <c r="AKL49" s="135" t="s">
        <v>97</v>
      </c>
      <c r="AKM49" s="135" t="s">
        <v>97</v>
      </c>
      <c r="AKN49" s="135" t="s">
        <v>97</v>
      </c>
      <c r="AKO49" s="135" t="s">
        <v>97</v>
      </c>
      <c r="AKP49" s="135" t="s">
        <v>97</v>
      </c>
      <c r="AKQ49" s="135" t="s">
        <v>97</v>
      </c>
      <c r="AKR49" s="135" t="s">
        <v>97</v>
      </c>
      <c r="AKS49" s="135" t="s">
        <v>97</v>
      </c>
      <c r="AKT49" s="135" t="s">
        <v>97</v>
      </c>
      <c r="AKU49" s="135" t="s">
        <v>97</v>
      </c>
      <c r="AKV49" s="135" t="s">
        <v>97</v>
      </c>
      <c r="AKW49" s="135" t="s">
        <v>97</v>
      </c>
      <c r="AKX49" s="135" t="s">
        <v>97</v>
      </c>
      <c r="AKY49" s="135" t="s">
        <v>97</v>
      </c>
      <c r="AKZ49" s="135" t="s">
        <v>97</v>
      </c>
      <c r="ALA49" s="135" t="s">
        <v>97</v>
      </c>
      <c r="ALB49" s="135" t="s">
        <v>97</v>
      </c>
      <c r="ALC49" s="135" t="s">
        <v>97</v>
      </c>
      <c r="ALD49" s="135" t="s">
        <v>97</v>
      </c>
      <c r="ALE49" s="135" t="s">
        <v>97</v>
      </c>
      <c r="ALF49" s="135" t="s">
        <v>97</v>
      </c>
      <c r="ALG49" s="135" t="s">
        <v>97</v>
      </c>
      <c r="ALH49" s="135" t="s">
        <v>97</v>
      </c>
      <c r="ALI49" s="135" t="s">
        <v>97</v>
      </c>
      <c r="ALJ49" s="135" t="s">
        <v>97</v>
      </c>
      <c r="ALK49" s="135" t="s">
        <v>97</v>
      </c>
      <c r="ALL49" s="135" t="s">
        <v>97</v>
      </c>
      <c r="ALM49" s="135" t="s">
        <v>97</v>
      </c>
      <c r="ALN49" s="135" t="s">
        <v>97</v>
      </c>
      <c r="ALO49" s="135" t="s">
        <v>97</v>
      </c>
      <c r="ALP49" s="135" t="s">
        <v>97</v>
      </c>
      <c r="ALQ49" s="135" t="s">
        <v>97</v>
      </c>
      <c r="ALR49" s="135" t="s">
        <v>97</v>
      </c>
      <c r="ALS49" s="135" t="s">
        <v>97</v>
      </c>
      <c r="ALT49" s="135" t="s">
        <v>97</v>
      </c>
      <c r="ALU49" s="135" t="s">
        <v>97</v>
      </c>
      <c r="ALV49" s="135" t="s">
        <v>97</v>
      </c>
      <c r="ALW49" s="135" t="s">
        <v>97</v>
      </c>
      <c r="ALX49" s="135" t="s">
        <v>97</v>
      </c>
      <c r="ALY49" s="135" t="s">
        <v>97</v>
      </c>
      <c r="ALZ49" s="135" t="s">
        <v>97</v>
      </c>
      <c r="AMA49" s="135" t="s">
        <v>97</v>
      </c>
      <c r="AMB49" s="135" t="s">
        <v>97</v>
      </c>
      <c r="AMC49" s="135" t="s">
        <v>97</v>
      </c>
      <c r="AMD49" s="135" t="s">
        <v>97</v>
      </c>
      <c r="AME49" s="135" t="s">
        <v>97</v>
      </c>
      <c r="AMF49" s="135" t="s">
        <v>97</v>
      </c>
      <c r="AMG49" s="135" t="s">
        <v>97</v>
      </c>
      <c r="AMH49" s="135" t="s">
        <v>97</v>
      </c>
      <c r="AMI49" s="135" t="s">
        <v>97</v>
      </c>
      <c r="AMJ49" s="135" t="s">
        <v>97</v>
      </c>
      <c r="AMK49" s="135" t="s">
        <v>97</v>
      </c>
      <c r="AML49" s="135" t="s">
        <v>97</v>
      </c>
      <c r="AMM49" s="135" t="s">
        <v>97</v>
      </c>
      <c r="AMN49" s="135" t="s">
        <v>97</v>
      </c>
      <c r="AMO49" s="135" t="s">
        <v>97</v>
      </c>
      <c r="AMP49" s="135" t="s">
        <v>97</v>
      </c>
      <c r="AMQ49" s="135" t="s">
        <v>97</v>
      </c>
      <c r="AMR49" s="135" t="s">
        <v>97</v>
      </c>
      <c r="AMS49" s="135" t="s">
        <v>97</v>
      </c>
      <c r="AMT49" s="135" t="s">
        <v>97</v>
      </c>
      <c r="AMU49" s="135" t="s">
        <v>97</v>
      </c>
      <c r="AMV49" s="135" t="s">
        <v>97</v>
      </c>
      <c r="AMW49" s="135" t="s">
        <v>97</v>
      </c>
      <c r="AMX49" s="135" t="s">
        <v>97</v>
      </c>
      <c r="AMY49" s="135" t="s">
        <v>97</v>
      </c>
      <c r="AMZ49" s="135" t="s">
        <v>97</v>
      </c>
      <c r="ANA49" s="135" t="s">
        <v>97</v>
      </c>
      <c r="ANB49" s="135" t="s">
        <v>97</v>
      </c>
      <c r="ANC49" s="135" t="s">
        <v>97</v>
      </c>
      <c r="AND49" s="135" t="s">
        <v>97</v>
      </c>
      <c r="ANE49" s="135" t="s">
        <v>97</v>
      </c>
      <c r="ANF49" s="135" t="s">
        <v>97</v>
      </c>
      <c r="ANG49" s="135" t="s">
        <v>97</v>
      </c>
      <c r="ANH49" s="135" t="s">
        <v>97</v>
      </c>
      <c r="ANI49" s="135" t="s">
        <v>97</v>
      </c>
      <c r="ANJ49" s="135" t="s">
        <v>97</v>
      </c>
      <c r="ANK49" s="135" t="s">
        <v>97</v>
      </c>
      <c r="ANL49" s="135" t="s">
        <v>97</v>
      </c>
      <c r="ANM49" s="135" t="s">
        <v>97</v>
      </c>
      <c r="ANN49" s="135" t="s">
        <v>97</v>
      </c>
      <c r="ANO49" s="135" t="s">
        <v>97</v>
      </c>
      <c r="ANP49" s="135" t="s">
        <v>97</v>
      </c>
      <c r="ANQ49" s="135" t="s">
        <v>97</v>
      </c>
      <c r="ANR49" s="135" t="s">
        <v>97</v>
      </c>
      <c r="ANS49" s="135" t="s">
        <v>97</v>
      </c>
      <c r="ANT49" s="135" t="s">
        <v>97</v>
      </c>
      <c r="ANU49" s="135" t="s">
        <v>97</v>
      </c>
      <c r="ANV49" s="135" t="s">
        <v>97</v>
      </c>
      <c r="ANW49" s="135" t="s">
        <v>97</v>
      </c>
      <c r="ANX49" s="135" t="s">
        <v>97</v>
      </c>
      <c r="ANY49" s="135" t="s">
        <v>97</v>
      </c>
      <c r="ANZ49" s="135" t="s">
        <v>97</v>
      </c>
      <c r="AOA49" s="135" t="s">
        <v>97</v>
      </c>
      <c r="AOB49" s="135" t="s">
        <v>97</v>
      </c>
      <c r="AOC49" s="135" t="s">
        <v>97</v>
      </c>
      <c r="AOD49" s="135" t="s">
        <v>97</v>
      </c>
      <c r="AOE49" s="135" t="s">
        <v>97</v>
      </c>
      <c r="AOF49" s="135" t="s">
        <v>97</v>
      </c>
      <c r="AOG49" s="135" t="s">
        <v>97</v>
      </c>
      <c r="AOH49" s="135" t="s">
        <v>97</v>
      </c>
      <c r="AOI49" s="135" t="s">
        <v>97</v>
      </c>
      <c r="AOJ49" s="135" t="s">
        <v>97</v>
      </c>
      <c r="AOK49" s="135" t="s">
        <v>97</v>
      </c>
      <c r="AOL49" s="135" t="s">
        <v>97</v>
      </c>
      <c r="AOM49" s="135" t="s">
        <v>97</v>
      </c>
      <c r="AON49" s="135" t="s">
        <v>97</v>
      </c>
      <c r="AOO49" s="135" t="s">
        <v>97</v>
      </c>
      <c r="AOP49" s="135" t="s">
        <v>97</v>
      </c>
      <c r="AOQ49" s="135" t="s">
        <v>97</v>
      </c>
      <c r="AOR49" s="135" t="s">
        <v>97</v>
      </c>
      <c r="AOS49" s="135" t="s">
        <v>97</v>
      </c>
      <c r="AOT49" s="135" t="s">
        <v>97</v>
      </c>
      <c r="AOU49" s="135" t="s">
        <v>97</v>
      </c>
      <c r="AOV49" s="135" t="s">
        <v>97</v>
      </c>
      <c r="AOW49" s="135" t="s">
        <v>97</v>
      </c>
      <c r="AOX49" s="135" t="s">
        <v>97</v>
      </c>
      <c r="AOY49" s="135" t="s">
        <v>97</v>
      </c>
      <c r="AOZ49" s="135" t="s">
        <v>97</v>
      </c>
      <c r="APA49" s="135" t="s">
        <v>97</v>
      </c>
      <c r="APB49" s="135" t="s">
        <v>97</v>
      </c>
      <c r="APC49" s="135" t="s">
        <v>97</v>
      </c>
      <c r="APD49" s="135" t="s">
        <v>97</v>
      </c>
      <c r="APE49" s="135" t="s">
        <v>97</v>
      </c>
      <c r="APF49" s="135" t="s">
        <v>97</v>
      </c>
      <c r="APG49" s="135" t="s">
        <v>97</v>
      </c>
      <c r="APH49" s="135" t="s">
        <v>97</v>
      </c>
      <c r="API49" s="135" t="s">
        <v>97</v>
      </c>
      <c r="APJ49" s="135" t="s">
        <v>97</v>
      </c>
      <c r="APK49" s="135" t="s">
        <v>97</v>
      </c>
      <c r="APL49" s="135" t="s">
        <v>97</v>
      </c>
      <c r="APM49" s="135" t="s">
        <v>97</v>
      </c>
      <c r="APN49" s="135" t="s">
        <v>97</v>
      </c>
      <c r="APO49" s="135" t="s">
        <v>97</v>
      </c>
      <c r="APP49" s="135" t="s">
        <v>97</v>
      </c>
      <c r="APQ49" s="135" t="s">
        <v>97</v>
      </c>
      <c r="APR49" s="135" t="s">
        <v>97</v>
      </c>
      <c r="APS49" s="135" t="s">
        <v>97</v>
      </c>
      <c r="APT49" s="135" t="s">
        <v>97</v>
      </c>
      <c r="APU49" s="135" t="s">
        <v>97</v>
      </c>
      <c r="APV49" s="135" t="s">
        <v>97</v>
      </c>
      <c r="APW49" s="135" t="s">
        <v>97</v>
      </c>
      <c r="APX49" s="135" t="s">
        <v>97</v>
      </c>
      <c r="APY49" s="135" t="s">
        <v>97</v>
      </c>
      <c r="APZ49" s="135" t="s">
        <v>97</v>
      </c>
      <c r="AQA49" s="135" t="s">
        <v>97</v>
      </c>
      <c r="AQB49" s="135" t="s">
        <v>97</v>
      </c>
      <c r="AQC49" s="135" t="s">
        <v>97</v>
      </c>
      <c r="AQD49" s="135" t="s">
        <v>97</v>
      </c>
      <c r="AQE49" s="135" t="s">
        <v>97</v>
      </c>
      <c r="AQF49" s="135" t="s">
        <v>97</v>
      </c>
      <c r="AQG49" s="135" t="s">
        <v>97</v>
      </c>
      <c r="AQH49" s="135" t="s">
        <v>97</v>
      </c>
      <c r="AQI49" s="135" t="s">
        <v>97</v>
      </c>
      <c r="AQJ49" s="135" t="s">
        <v>97</v>
      </c>
      <c r="AQK49" s="135" t="s">
        <v>97</v>
      </c>
      <c r="AQL49" s="135" t="s">
        <v>97</v>
      </c>
      <c r="AQM49" s="135" t="s">
        <v>97</v>
      </c>
      <c r="AQN49" s="135" t="s">
        <v>97</v>
      </c>
      <c r="AQO49" s="135" t="s">
        <v>97</v>
      </c>
      <c r="AQP49" s="135" t="s">
        <v>97</v>
      </c>
      <c r="AQQ49" s="135" t="s">
        <v>97</v>
      </c>
      <c r="AQR49" s="135" t="s">
        <v>97</v>
      </c>
      <c r="AQS49" s="135" t="s">
        <v>97</v>
      </c>
      <c r="AQT49" s="135" t="s">
        <v>97</v>
      </c>
      <c r="AQU49" s="135" t="s">
        <v>97</v>
      </c>
      <c r="AQV49" s="135" t="s">
        <v>97</v>
      </c>
      <c r="AQW49" s="135" t="s">
        <v>97</v>
      </c>
      <c r="AQX49" s="135" t="s">
        <v>97</v>
      </c>
      <c r="AQY49" s="135" t="s">
        <v>97</v>
      </c>
      <c r="AQZ49" s="135" t="s">
        <v>97</v>
      </c>
      <c r="ARA49" s="135" t="s">
        <v>97</v>
      </c>
      <c r="ARB49" s="135" t="s">
        <v>97</v>
      </c>
      <c r="ARC49" s="135" t="s">
        <v>97</v>
      </c>
      <c r="ARD49" s="135" t="s">
        <v>97</v>
      </c>
      <c r="ARE49" s="135" t="s">
        <v>97</v>
      </c>
      <c r="ARF49" s="135" t="s">
        <v>97</v>
      </c>
      <c r="ARG49" s="135" t="s">
        <v>97</v>
      </c>
      <c r="ARH49" s="135" t="s">
        <v>97</v>
      </c>
      <c r="ARI49" s="135" t="s">
        <v>97</v>
      </c>
      <c r="ARJ49" s="135" t="s">
        <v>97</v>
      </c>
      <c r="ARK49" s="135" t="s">
        <v>97</v>
      </c>
      <c r="ARL49" s="135" t="s">
        <v>97</v>
      </c>
      <c r="ARM49" s="135" t="s">
        <v>97</v>
      </c>
      <c r="ARN49" s="135" t="s">
        <v>97</v>
      </c>
      <c r="ARO49" s="135" t="s">
        <v>97</v>
      </c>
      <c r="ARP49" s="135" t="s">
        <v>97</v>
      </c>
      <c r="ARQ49" s="135" t="s">
        <v>97</v>
      </c>
      <c r="ARR49" s="135" t="s">
        <v>97</v>
      </c>
      <c r="ARS49" s="135" t="s">
        <v>97</v>
      </c>
      <c r="ART49" s="135" t="s">
        <v>97</v>
      </c>
      <c r="ARU49" s="135" t="s">
        <v>97</v>
      </c>
      <c r="ARV49" s="135" t="s">
        <v>97</v>
      </c>
      <c r="ARW49" s="135" t="s">
        <v>97</v>
      </c>
      <c r="ARX49" s="135" t="s">
        <v>97</v>
      </c>
      <c r="ARY49" s="135" t="s">
        <v>97</v>
      </c>
      <c r="ARZ49" s="135" t="s">
        <v>97</v>
      </c>
      <c r="ASA49" s="135" t="s">
        <v>97</v>
      </c>
      <c r="ASB49" s="135" t="s">
        <v>97</v>
      </c>
      <c r="ASC49" s="135" t="s">
        <v>97</v>
      </c>
      <c r="ASD49" s="135" t="s">
        <v>97</v>
      </c>
      <c r="ASE49" s="135" t="s">
        <v>97</v>
      </c>
      <c r="ASF49" s="135" t="s">
        <v>97</v>
      </c>
      <c r="ASG49" s="135" t="s">
        <v>97</v>
      </c>
      <c r="ASH49" s="135" t="s">
        <v>97</v>
      </c>
      <c r="ASI49" s="135" t="s">
        <v>97</v>
      </c>
      <c r="ASJ49" s="135" t="s">
        <v>97</v>
      </c>
      <c r="ASK49" s="135" t="s">
        <v>97</v>
      </c>
      <c r="ASL49" s="135" t="s">
        <v>97</v>
      </c>
      <c r="ASM49" s="135" t="s">
        <v>97</v>
      </c>
      <c r="ASN49" s="135" t="s">
        <v>97</v>
      </c>
      <c r="ASO49" s="135" t="s">
        <v>97</v>
      </c>
      <c r="ASP49" s="135" t="s">
        <v>97</v>
      </c>
      <c r="ASQ49" s="135" t="s">
        <v>97</v>
      </c>
      <c r="ASR49" s="135" t="s">
        <v>97</v>
      </c>
      <c r="ASS49" s="135" t="s">
        <v>97</v>
      </c>
      <c r="AST49" s="135" t="s">
        <v>97</v>
      </c>
      <c r="ASU49" s="135" t="s">
        <v>97</v>
      </c>
      <c r="ASV49" s="135" t="s">
        <v>97</v>
      </c>
      <c r="ASW49" s="135" t="s">
        <v>97</v>
      </c>
      <c r="ASX49" s="135" t="s">
        <v>97</v>
      </c>
      <c r="ASY49" s="135" t="s">
        <v>97</v>
      </c>
      <c r="ASZ49" s="135" t="s">
        <v>97</v>
      </c>
      <c r="ATA49" s="135" t="s">
        <v>97</v>
      </c>
      <c r="ATB49" s="135" t="s">
        <v>97</v>
      </c>
      <c r="ATC49" s="135" t="s">
        <v>97</v>
      </c>
      <c r="ATD49" s="135" t="s">
        <v>97</v>
      </c>
      <c r="ATE49" s="135" t="s">
        <v>97</v>
      </c>
      <c r="ATF49" s="135" t="s">
        <v>97</v>
      </c>
      <c r="ATG49" s="135" t="s">
        <v>97</v>
      </c>
      <c r="ATH49" s="135" t="s">
        <v>97</v>
      </c>
      <c r="ATI49" s="135" t="s">
        <v>97</v>
      </c>
      <c r="ATJ49" s="135" t="s">
        <v>97</v>
      </c>
      <c r="ATK49" s="135" t="s">
        <v>97</v>
      </c>
      <c r="ATL49" s="135" t="s">
        <v>97</v>
      </c>
      <c r="ATM49" s="135" t="s">
        <v>97</v>
      </c>
      <c r="ATN49" s="135" t="s">
        <v>97</v>
      </c>
      <c r="ATO49" s="135" t="s">
        <v>97</v>
      </c>
      <c r="ATP49" s="135" t="s">
        <v>97</v>
      </c>
      <c r="ATQ49" s="135" t="s">
        <v>97</v>
      </c>
      <c r="ATR49" s="135" t="s">
        <v>97</v>
      </c>
      <c r="ATS49" s="135" t="s">
        <v>97</v>
      </c>
      <c r="ATT49" s="135" t="s">
        <v>97</v>
      </c>
      <c r="ATU49" s="135" t="s">
        <v>97</v>
      </c>
      <c r="ATV49" s="135" t="s">
        <v>97</v>
      </c>
      <c r="ATW49" s="135" t="s">
        <v>97</v>
      </c>
      <c r="ATX49" s="135" t="s">
        <v>97</v>
      </c>
      <c r="ATY49" s="135" t="s">
        <v>97</v>
      </c>
      <c r="ATZ49" s="135" t="s">
        <v>97</v>
      </c>
      <c r="AUA49" s="135" t="s">
        <v>97</v>
      </c>
      <c r="AUB49" s="135" t="s">
        <v>97</v>
      </c>
      <c r="AUC49" s="135" t="s">
        <v>97</v>
      </c>
      <c r="AUD49" s="135" t="s">
        <v>97</v>
      </c>
      <c r="AUE49" s="135" t="s">
        <v>97</v>
      </c>
      <c r="AUF49" s="135" t="s">
        <v>97</v>
      </c>
      <c r="AUG49" s="135" t="s">
        <v>97</v>
      </c>
      <c r="AUH49" s="135" t="s">
        <v>97</v>
      </c>
      <c r="AUI49" s="135" t="s">
        <v>97</v>
      </c>
      <c r="AUJ49" s="135" t="s">
        <v>97</v>
      </c>
      <c r="AUK49" s="135" t="s">
        <v>97</v>
      </c>
      <c r="AUL49" s="135" t="s">
        <v>97</v>
      </c>
      <c r="AUM49" s="135" t="s">
        <v>97</v>
      </c>
      <c r="AUN49" s="135" t="s">
        <v>97</v>
      </c>
      <c r="AUO49" s="135" t="s">
        <v>97</v>
      </c>
      <c r="AUP49" s="135" t="s">
        <v>97</v>
      </c>
      <c r="AUQ49" s="135" t="s">
        <v>97</v>
      </c>
      <c r="AUR49" s="135" t="s">
        <v>97</v>
      </c>
      <c r="AUS49" s="135" t="s">
        <v>97</v>
      </c>
      <c r="AUT49" s="135" t="s">
        <v>97</v>
      </c>
      <c r="AUU49" s="135" t="s">
        <v>97</v>
      </c>
      <c r="AUV49" s="135" t="s">
        <v>97</v>
      </c>
      <c r="AUW49" s="135" t="s">
        <v>97</v>
      </c>
      <c r="AUX49" s="135" t="s">
        <v>97</v>
      </c>
      <c r="AUY49" s="135" t="s">
        <v>97</v>
      </c>
      <c r="AUZ49" s="135" t="s">
        <v>97</v>
      </c>
      <c r="AVA49" s="135" t="s">
        <v>97</v>
      </c>
      <c r="AVB49" s="135" t="s">
        <v>97</v>
      </c>
      <c r="AVC49" s="135" t="s">
        <v>97</v>
      </c>
      <c r="AVD49" s="135" t="s">
        <v>97</v>
      </c>
      <c r="AVE49" s="135" t="s">
        <v>97</v>
      </c>
      <c r="AVF49" s="135" t="s">
        <v>97</v>
      </c>
      <c r="AVG49" s="135" t="s">
        <v>97</v>
      </c>
      <c r="AVH49" s="135" t="s">
        <v>97</v>
      </c>
      <c r="AVI49" s="135" t="s">
        <v>97</v>
      </c>
      <c r="AVJ49" s="135" t="s">
        <v>97</v>
      </c>
      <c r="AVK49" s="135" t="s">
        <v>97</v>
      </c>
      <c r="AVL49" s="135" t="s">
        <v>97</v>
      </c>
      <c r="AVM49" s="135" t="s">
        <v>97</v>
      </c>
      <c r="AVN49" s="135" t="s">
        <v>97</v>
      </c>
      <c r="AVO49" s="135" t="s">
        <v>97</v>
      </c>
      <c r="AVP49" s="135" t="s">
        <v>97</v>
      </c>
      <c r="AVQ49" s="135" t="s">
        <v>97</v>
      </c>
      <c r="AVR49" s="135" t="s">
        <v>97</v>
      </c>
      <c r="AVS49" s="135" t="s">
        <v>97</v>
      </c>
      <c r="AVT49" s="135" t="s">
        <v>97</v>
      </c>
      <c r="AVU49" s="135" t="s">
        <v>97</v>
      </c>
      <c r="AVV49" s="135" t="s">
        <v>97</v>
      </c>
      <c r="AVW49" s="135" t="s">
        <v>97</v>
      </c>
      <c r="AVX49" s="135" t="s">
        <v>97</v>
      </c>
      <c r="AVY49" s="135" t="s">
        <v>97</v>
      </c>
      <c r="AVZ49" s="135" t="s">
        <v>97</v>
      </c>
      <c r="AWA49" s="135" t="s">
        <v>97</v>
      </c>
      <c r="AWB49" s="135" t="s">
        <v>97</v>
      </c>
      <c r="AWC49" s="135" t="s">
        <v>97</v>
      </c>
      <c r="AWD49" s="135" t="s">
        <v>97</v>
      </c>
      <c r="AWE49" s="135" t="s">
        <v>97</v>
      </c>
      <c r="AWF49" s="135" t="s">
        <v>97</v>
      </c>
      <c r="AWG49" s="135" t="s">
        <v>97</v>
      </c>
      <c r="AWH49" s="135" t="s">
        <v>97</v>
      </c>
      <c r="AWI49" s="135" t="s">
        <v>97</v>
      </c>
      <c r="AWJ49" s="135" t="s">
        <v>97</v>
      </c>
      <c r="AWK49" s="135" t="s">
        <v>97</v>
      </c>
      <c r="AWL49" s="135" t="s">
        <v>97</v>
      </c>
      <c r="AWM49" s="135" t="s">
        <v>97</v>
      </c>
      <c r="AWN49" s="135" t="s">
        <v>97</v>
      </c>
      <c r="AWO49" s="135" t="s">
        <v>97</v>
      </c>
      <c r="AWP49" s="135" t="s">
        <v>97</v>
      </c>
      <c r="AWQ49" s="135" t="s">
        <v>97</v>
      </c>
      <c r="AWR49" s="135" t="s">
        <v>97</v>
      </c>
      <c r="AWS49" s="135" t="s">
        <v>97</v>
      </c>
      <c r="AWT49" s="135" t="s">
        <v>97</v>
      </c>
      <c r="AWU49" s="135" t="s">
        <v>97</v>
      </c>
      <c r="AWV49" s="135" t="s">
        <v>97</v>
      </c>
      <c r="AWW49" s="135" t="s">
        <v>97</v>
      </c>
      <c r="AWX49" s="135" t="s">
        <v>97</v>
      </c>
      <c r="AWY49" s="135" t="s">
        <v>97</v>
      </c>
      <c r="AWZ49" s="135" t="s">
        <v>97</v>
      </c>
      <c r="AXA49" s="135" t="s">
        <v>97</v>
      </c>
      <c r="AXB49" s="135" t="s">
        <v>97</v>
      </c>
      <c r="AXC49" s="135" t="s">
        <v>97</v>
      </c>
      <c r="AXD49" s="135" t="s">
        <v>97</v>
      </c>
      <c r="AXE49" s="135" t="s">
        <v>97</v>
      </c>
      <c r="AXF49" s="135" t="s">
        <v>97</v>
      </c>
      <c r="AXG49" s="135" t="s">
        <v>97</v>
      </c>
      <c r="AXH49" s="135" t="s">
        <v>97</v>
      </c>
      <c r="AXI49" s="135" t="s">
        <v>97</v>
      </c>
      <c r="AXJ49" s="135" t="s">
        <v>97</v>
      </c>
      <c r="AXK49" s="135" t="s">
        <v>97</v>
      </c>
      <c r="AXL49" s="135" t="s">
        <v>97</v>
      </c>
      <c r="AXM49" s="135" t="s">
        <v>97</v>
      </c>
      <c r="AXN49" s="135" t="s">
        <v>97</v>
      </c>
      <c r="AXO49" s="135" t="s">
        <v>97</v>
      </c>
      <c r="AXP49" s="135" t="s">
        <v>97</v>
      </c>
      <c r="AXQ49" s="135" t="s">
        <v>97</v>
      </c>
      <c r="AXR49" s="135" t="s">
        <v>97</v>
      </c>
      <c r="AXS49" s="135" t="s">
        <v>97</v>
      </c>
      <c r="AXT49" s="135" t="s">
        <v>97</v>
      </c>
      <c r="AXU49" s="135" t="s">
        <v>97</v>
      </c>
      <c r="AXV49" s="135" t="s">
        <v>97</v>
      </c>
      <c r="AXW49" s="135" t="s">
        <v>97</v>
      </c>
      <c r="AXX49" s="135" t="s">
        <v>97</v>
      </c>
      <c r="AXY49" s="135" t="s">
        <v>97</v>
      </c>
      <c r="AXZ49" s="135" t="s">
        <v>97</v>
      </c>
      <c r="AYA49" s="135" t="s">
        <v>97</v>
      </c>
      <c r="AYB49" s="135" t="s">
        <v>97</v>
      </c>
      <c r="AYC49" s="135" t="s">
        <v>97</v>
      </c>
      <c r="AYD49" s="135" t="s">
        <v>97</v>
      </c>
      <c r="AYE49" s="135" t="s">
        <v>97</v>
      </c>
      <c r="AYF49" s="135" t="s">
        <v>97</v>
      </c>
      <c r="AYG49" s="135" t="s">
        <v>97</v>
      </c>
      <c r="AYH49" s="135" t="s">
        <v>97</v>
      </c>
      <c r="AYI49" s="135" t="s">
        <v>97</v>
      </c>
      <c r="AYJ49" s="135" t="s">
        <v>97</v>
      </c>
      <c r="AYK49" s="135" t="s">
        <v>97</v>
      </c>
      <c r="AYL49" s="135" t="s">
        <v>97</v>
      </c>
      <c r="AYM49" s="135" t="s">
        <v>97</v>
      </c>
      <c r="AYN49" s="135" t="s">
        <v>97</v>
      </c>
      <c r="AYO49" s="135" t="s">
        <v>97</v>
      </c>
      <c r="AYP49" s="135" t="s">
        <v>97</v>
      </c>
      <c r="AYQ49" s="135" t="s">
        <v>97</v>
      </c>
      <c r="AYR49" s="135" t="s">
        <v>97</v>
      </c>
      <c r="AYS49" s="135" t="s">
        <v>97</v>
      </c>
      <c r="AYT49" s="135" t="s">
        <v>97</v>
      </c>
      <c r="AYU49" s="135" t="s">
        <v>97</v>
      </c>
      <c r="AYV49" s="135" t="s">
        <v>97</v>
      </c>
      <c r="AYW49" s="135" t="s">
        <v>97</v>
      </c>
      <c r="AYX49" s="135" t="s">
        <v>97</v>
      </c>
      <c r="AYY49" s="135" t="s">
        <v>97</v>
      </c>
      <c r="AYZ49" s="135" t="s">
        <v>97</v>
      </c>
      <c r="AZA49" s="135" t="s">
        <v>97</v>
      </c>
      <c r="AZB49" s="135" t="s">
        <v>97</v>
      </c>
      <c r="AZC49" s="135" t="s">
        <v>97</v>
      </c>
      <c r="AZD49" s="135" t="s">
        <v>97</v>
      </c>
      <c r="AZE49" s="135" t="s">
        <v>97</v>
      </c>
      <c r="AZF49" s="135" t="s">
        <v>97</v>
      </c>
      <c r="AZG49" s="135" t="s">
        <v>97</v>
      </c>
      <c r="AZH49" s="135" t="s">
        <v>97</v>
      </c>
      <c r="AZI49" s="135" t="s">
        <v>97</v>
      </c>
      <c r="AZJ49" s="135" t="s">
        <v>97</v>
      </c>
      <c r="AZK49" s="135" t="s">
        <v>97</v>
      </c>
      <c r="AZL49" s="135" t="s">
        <v>97</v>
      </c>
      <c r="AZM49" s="135" t="s">
        <v>97</v>
      </c>
      <c r="AZN49" s="135" t="s">
        <v>97</v>
      </c>
      <c r="AZO49" s="135" t="s">
        <v>97</v>
      </c>
      <c r="AZP49" s="135" t="s">
        <v>97</v>
      </c>
      <c r="AZQ49" s="135" t="s">
        <v>97</v>
      </c>
      <c r="AZR49" s="135" t="s">
        <v>97</v>
      </c>
      <c r="AZS49" s="135" t="s">
        <v>97</v>
      </c>
      <c r="AZT49" s="135" t="s">
        <v>97</v>
      </c>
      <c r="AZU49" s="135" t="s">
        <v>97</v>
      </c>
      <c r="AZV49" s="135" t="s">
        <v>97</v>
      </c>
      <c r="AZW49" s="135" t="s">
        <v>97</v>
      </c>
      <c r="AZX49" s="135" t="s">
        <v>97</v>
      </c>
      <c r="AZY49" s="135" t="s">
        <v>97</v>
      </c>
      <c r="AZZ49" s="135" t="s">
        <v>97</v>
      </c>
      <c r="BAA49" s="135" t="s">
        <v>97</v>
      </c>
      <c r="BAB49" s="135" t="s">
        <v>97</v>
      </c>
      <c r="BAC49" s="135" t="s">
        <v>97</v>
      </c>
      <c r="BAD49" s="135" t="s">
        <v>97</v>
      </c>
      <c r="BAE49" s="135" t="s">
        <v>97</v>
      </c>
      <c r="BAF49" s="135" t="s">
        <v>97</v>
      </c>
      <c r="BAG49" s="135" t="s">
        <v>97</v>
      </c>
      <c r="BAH49" s="135" t="s">
        <v>97</v>
      </c>
      <c r="BAI49" s="135" t="s">
        <v>97</v>
      </c>
      <c r="BAJ49" s="135" t="s">
        <v>97</v>
      </c>
      <c r="BAK49" s="135" t="s">
        <v>97</v>
      </c>
      <c r="BAL49" s="135" t="s">
        <v>97</v>
      </c>
      <c r="BAM49" s="135" t="s">
        <v>97</v>
      </c>
      <c r="BAN49" s="135" t="s">
        <v>97</v>
      </c>
      <c r="BAO49" s="135" t="s">
        <v>97</v>
      </c>
      <c r="BAP49" s="135" t="s">
        <v>97</v>
      </c>
      <c r="BAQ49" s="135" t="s">
        <v>97</v>
      </c>
      <c r="BAR49" s="135" t="s">
        <v>97</v>
      </c>
      <c r="BAS49" s="135" t="s">
        <v>97</v>
      </c>
      <c r="BAT49" s="135" t="s">
        <v>97</v>
      </c>
      <c r="BAU49" s="135" t="s">
        <v>97</v>
      </c>
      <c r="BAV49" s="135" t="s">
        <v>97</v>
      </c>
      <c r="BAW49" s="135" t="s">
        <v>97</v>
      </c>
      <c r="BAX49" s="135" t="s">
        <v>97</v>
      </c>
      <c r="BAY49" s="135" t="s">
        <v>97</v>
      </c>
      <c r="BAZ49" s="135" t="s">
        <v>97</v>
      </c>
      <c r="BBA49" s="135" t="s">
        <v>97</v>
      </c>
      <c r="BBB49" s="135" t="s">
        <v>97</v>
      </c>
      <c r="BBC49" s="135" t="s">
        <v>97</v>
      </c>
      <c r="BBD49" s="135" t="s">
        <v>97</v>
      </c>
      <c r="BBE49" s="135" t="s">
        <v>97</v>
      </c>
      <c r="BBF49" s="135" t="s">
        <v>97</v>
      </c>
      <c r="BBG49" s="135" t="s">
        <v>97</v>
      </c>
      <c r="BBH49" s="135" t="s">
        <v>97</v>
      </c>
      <c r="BBI49" s="135" t="s">
        <v>97</v>
      </c>
      <c r="BBJ49" s="135" t="s">
        <v>97</v>
      </c>
      <c r="BBK49" s="135" t="s">
        <v>97</v>
      </c>
      <c r="BBL49" s="135" t="s">
        <v>97</v>
      </c>
      <c r="BBM49" s="135" t="s">
        <v>97</v>
      </c>
      <c r="BBN49" s="135" t="s">
        <v>97</v>
      </c>
      <c r="BBO49" s="135" t="s">
        <v>97</v>
      </c>
      <c r="BBP49" s="135" t="s">
        <v>97</v>
      </c>
      <c r="BBQ49" s="135" t="s">
        <v>97</v>
      </c>
      <c r="BBR49" s="135" t="s">
        <v>97</v>
      </c>
      <c r="BBS49" s="135" t="s">
        <v>97</v>
      </c>
      <c r="BBT49" s="135" t="s">
        <v>97</v>
      </c>
      <c r="BBU49" s="135" t="s">
        <v>97</v>
      </c>
      <c r="BBV49" s="135" t="s">
        <v>97</v>
      </c>
      <c r="BBW49" s="135" t="s">
        <v>97</v>
      </c>
      <c r="BBX49" s="135" t="s">
        <v>97</v>
      </c>
      <c r="BBY49" s="135" t="s">
        <v>97</v>
      </c>
      <c r="BBZ49" s="135" t="s">
        <v>97</v>
      </c>
      <c r="BCA49" s="135" t="s">
        <v>97</v>
      </c>
      <c r="BCB49" s="135" t="s">
        <v>97</v>
      </c>
      <c r="BCC49" s="135" t="s">
        <v>97</v>
      </c>
      <c r="BCD49" s="135" t="s">
        <v>97</v>
      </c>
      <c r="BCE49" s="135" t="s">
        <v>97</v>
      </c>
      <c r="BCF49" s="135" t="s">
        <v>97</v>
      </c>
      <c r="BCG49" s="135" t="s">
        <v>97</v>
      </c>
      <c r="BCH49" s="135" t="s">
        <v>97</v>
      </c>
      <c r="BCI49" s="135" t="s">
        <v>97</v>
      </c>
      <c r="BCJ49" s="135" t="s">
        <v>97</v>
      </c>
      <c r="BCK49" s="135" t="s">
        <v>97</v>
      </c>
      <c r="BCL49" s="135" t="s">
        <v>97</v>
      </c>
      <c r="BCM49" s="135" t="s">
        <v>97</v>
      </c>
      <c r="BCN49" s="135" t="s">
        <v>97</v>
      </c>
      <c r="BCO49" s="135" t="s">
        <v>97</v>
      </c>
      <c r="BCP49" s="135" t="s">
        <v>97</v>
      </c>
      <c r="BCQ49" s="135" t="s">
        <v>97</v>
      </c>
      <c r="BCR49" s="135" t="s">
        <v>97</v>
      </c>
      <c r="BCS49" s="135" t="s">
        <v>97</v>
      </c>
      <c r="BCT49" s="135" t="s">
        <v>97</v>
      </c>
      <c r="BCU49" s="135" t="s">
        <v>97</v>
      </c>
      <c r="BCV49" s="135" t="s">
        <v>97</v>
      </c>
      <c r="BCW49" s="135" t="s">
        <v>97</v>
      </c>
      <c r="BCX49" s="135" t="s">
        <v>97</v>
      </c>
      <c r="BCY49" s="135" t="s">
        <v>97</v>
      </c>
      <c r="BCZ49" s="135" t="s">
        <v>97</v>
      </c>
      <c r="BDA49" s="135" t="s">
        <v>97</v>
      </c>
      <c r="BDB49" s="135" t="s">
        <v>97</v>
      </c>
      <c r="BDC49" s="135" t="s">
        <v>97</v>
      </c>
      <c r="BDD49" s="135" t="s">
        <v>97</v>
      </c>
      <c r="BDE49" s="135" t="s">
        <v>97</v>
      </c>
      <c r="BDF49" s="135" t="s">
        <v>97</v>
      </c>
      <c r="BDG49" s="135" t="s">
        <v>97</v>
      </c>
      <c r="BDH49" s="135" t="s">
        <v>97</v>
      </c>
      <c r="BDI49" s="135" t="s">
        <v>97</v>
      </c>
      <c r="BDJ49" s="135" t="s">
        <v>97</v>
      </c>
      <c r="BDK49" s="135" t="s">
        <v>97</v>
      </c>
      <c r="BDL49" s="135" t="s">
        <v>97</v>
      </c>
      <c r="BDM49" s="135" t="s">
        <v>97</v>
      </c>
      <c r="BDN49" s="135" t="s">
        <v>97</v>
      </c>
      <c r="BDO49" s="135" t="s">
        <v>97</v>
      </c>
      <c r="BDP49" s="135" t="s">
        <v>97</v>
      </c>
      <c r="BDQ49" s="135" t="s">
        <v>97</v>
      </c>
      <c r="BDR49" s="135" t="s">
        <v>97</v>
      </c>
      <c r="BDS49" s="135" t="s">
        <v>97</v>
      </c>
      <c r="BDT49" s="135" t="s">
        <v>97</v>
      </c>
      <c r="BDU49" s="135" t="s">
        <v>97</v>
      </c>
      <c r="BDV49" s="135" t="s">
        <v>97</v>
      </c>
      <c r="BDW49" s="135" t="s">
        <v>97</v>
      </c>
      <c r="BDX49" s="135" t="s">
        <v>97</v>
      </c>
      <c r="BDY49" s="135" t="s">
        <v>97</v>
      </c>
      <c r="BDZ49" s="135" t="s">
        <v>97</v>
      </c>
      <c r="BEA49" s="135" t="s">
        <v>97</v>
      </c>
      <c r="BEB49" s="135" t="s">
        <v>97</v>
      </c>
      <c r="BEC49" s="135" t="s">
        <v>97</v>
      </c>
      <c r="BED49" s="135" t="s">
        <v>97</v>
      </c>
      <c r="BEE49" s="135" t="s">
        <v>97</v>
      </c>
      <c r="BEF49" s="135" t="s">
        <v>97</v>
      </c>
      <c r="BEG49" s="135" t="s">
        <v>97</v>
      </c>
      <c r="BEH49" s="135" t="s">
        <v>97</v>
      </c>
      <c r="BEI49" s="135" t="s">
        <v>97</v>
      </c>
      <c r="BEJ49" s="135" t="s">
        <v>97</v>
      </c>
      <c r="BEK49" s="135" t="s">
        <v>97</v>
      </c>
      <c r="BEL49" s="135" t="s">
        <v>97</v>
      </c>
      <c r="BEM49" s="135" t="s">
        <v>97</v>
      </c>
      <c r="BEN49" s="135" t="s">
        <v>97</v>
      </c>
      <c r="BEO49" s="135" t="s">
        <v>97</v>
      </c>
      <c r="BEP49" s="135" t="s">
        <v>97</v>
      </c>
      <c r="BEQ49" s="135" t="s">
        <v>97</v>
      </c>
      <c r="BER49" s="135" t="s">
        <v>97</v>
      </c>
      <c r="BES49" s="135" t="s">
        <v>97</v>
      </c>
      <c r="BET49" s="135" t="s">
        <v>97</v>
      </c>
      <c r="BEU49" s="135" t="s">
        <v>97</v>
      </c>
      <c r="BEV49" s="135" t="s">
        <v>97</v>
      </c>
      <c r="BEW49" s="135" t="s">
        <v>97</v>
      </c>
      <c r="BEX49" s="135" t="s">
        <v>97</v>
      </c>
      <c r="BEY49" s="135" t="s">
        <v>97</v>
      </c>
      <c r="BEZ49" s="135" t="s">
        <v>97</v>
      </c>
      <c r="BFA49" s="135" t="s">
        <v>97</v>
      </c>
      <c r="BFB49" s="135" t="s">
        <v>97</v>
      </c>
      <c r="BFC49" s="135" t="s">
        <v>97</v>
      </c>
      <c r="BFD49" s="135" t="s">
        <v>97</v>
      </c>
      <c r="BFE49" s="135" t="s">
        <v>97</v>
      </c>
      <c r="BFF49" s="135" t="s">
        <v>97</v>
      </c>
      <c r="BFG49" s="135" t="s">
        <v>97</v>
      </c>
      <c r="BFH49" s="135" t="s">
        <v>97</v>
      </c>
      <c r="BFI49" s="135" t="s">
        <v>97</v>
      </c>
      <c r="BFJ49" s="135" t="s">
        <v>97</v>
      </c>
      <c r="BFK49" s="135" t="s">
        <v>97</v>
      </c>
      <c r="BFL49" s="135" t="s">
        <v>97</v>
      </c>
      <c r="BFM49" s="135" t="s">
        <v>97</v>
      </c>
      <c r="BFN49" s="135" t="s">
        <v>97</v>
      </c>
      <c r="BFO49" s="135" t="s">
        <v>97</v>
      </c>
      <c r="BFP49" s="135" t="s">
        <v>97</v>
      </c>
      <c r="BFQ49" s="135" t="s">
        <v>97</v>
      </c>
      <c r="BFR49" s="135" t="s">
        <v>97</v>
      </c>
      <c r="BFS49" s="135" t="s">
        <v>97</v>
      </c>
      <c r="BFT49" s="135" t="s">
        <v>97</v>
      </c>
      <c r="BFU49" s="135" t="s">
        <v>97</v>
      </c>
      <c r="BFV49" s="135" t="s">
        <v>97</v>
      </c>
      <c r="BFW49" s="135" t="s">
        <v>97</v>
      </c>
      <c r="BFX49" s="135" t="s">
        <v>97</v>
      </c>
      <c r="BFY49" s="135" t="s">
        <v>97</v>
      </c>
      <c r="BFZ49" s="135" t="s">
        <v>97</v>
      </c>
      <c r="BGA49" s="135" t="s">
        <v>97</v>
      </c>
      <c r="BGB49" s="135" t="s">
        <v>97</v>
      </c>
      <c r="BGC49" s="135" t="s">
        <v>97</v>
      </c>
      <c r="BGD49" s="135" t="s">
        <v>97</v>
      </c>
      <c r="BGE49" s="135" t="s">
        <v>97</v>
      </c>
      <c r="BGF49" s="135" t="s">
        <v>97</v>
      </c>
      <c r="BGG49" s="135" t="s">
        <v>97</v>
      </c>
      <c r="BGH49" s="135" t="s">
        <v>97</v>
      </c>
      <c r="BGI49" s="135" t="s">
        <v>97</v>
      </c>
      <c r="BGJ49" s="135" t="s">
        <v>97</v>
      </c>
      <c r="BGK49" s="135" t="s">
        <v>97</v>
      </c>
      <c r="BGL49" s="135" t="s">
        <v>97</v>
      </c>
      <c r="BGM49" s="135" t="s">
        <v>97</v>
      </c>
      <c r="BGN49" s="135" t="s">
        <v>97</v>
      </c>
      <c r="BGO49" s="135" t="s">
        <v>97</v>
      </c>
      <c r="BGP49" s="135" t="s">
        <v>97</v>
      </c>
      <c r="BGQ49" s="135" t="s">
        <v>97</v>
      </c>
      <c r="BGR49" s="135" t="s">
        <v>97</v>
      </c>
      <c r="BGS49" s="135" t="s">
        <v>97</v>
      </c>
      <c r="BGT49" s="135" t="s">
        <v>97</v>
      </c>
      <c r="BGU49" s="135" t="s">
        <v>97</v>
      </c>
      <c r="BGV49" s="135" t="s">
        <v>97</v>
      </c>
      <c r="BGW49" s="135" t="s">
        <v>97</v>
      </c>
      <c r="BGX49" s="135" t="s">
        <v>97</v>
      </c>
      <c r="BGY49" s="135" t="s">
        <v>97</v>
      </c>
      <c r="BGZ49" s="135" t="s">
        <v>97</v>
      </c>
      <c r="BHA49" s="135" t="s">
        <v>97</v>
      </c>
      <c r="BHB49" s="135" t="s">
        <v>97</v>
      </c>
      <c r="BHC49" s="135" t="s">
        <v>97</v>
      </c>
      <c r="BHD49" s="135" t="s">
        <v>97</v>
      </c>
      <c r="BHE49" s="135" t="s">
        <v>97</v>
      </c>
      <c r="BHF49" s="135" t="s">
        <v>97</v>
      </c>
      <c r="BHG49" s="135" t="s">
        <v>97</v>
      </c>
      <c r="BHH49" s="135" t="s">
        <v>97</v>
      </c>
      <c r="BHI49" s="135" t="s">
        <v>97</v>
      </c>
      <c r="BHJ49" s="135" t="s">
        <v>97</v>
      </c>
      <c r="BHK49" s="135" t="s">
        <v>97</v>
      </c>
      <c r="BHL49" s="135" t="s">
        <v>97</v>
      </c>
      <c r="BHM49" s="135" t="s">
        <v>97</v>
      </c>
      <c r="BHN49" s="135" t="s">
        <v>97</v>
      </c>
      <c r="BHO49" s="135" t="s">
        <v>97</v>
      </c>
      <c r="BHP49" s="135" t="s">
        <v>97</v>
      </c>
      <c r="BHQ49" s="135" t="s">
        <v>97</v>
      </c>
      <c r="BHR49" s="135" t="s">
        <v>97</v>
      </c>
      <c r="BHS49" s="135" t="s">
        <v>97</v>
      </c>
      <c r="BHT49" s="135" t="s">
        <v>97</v>
      </c>
      <c r="BHU49" s="135" t="s">
        <v>97</v>
      </c>
      <c r="BHV49" s="135" t="s">
        <v>97</v>
      </c>
      <c r="BHW49" s="135" t="s">
        <v>97</v>
      </c>
      <c r="BHX49" s="135" t="s">
        <v>97</v>
      </c>
      <c r="BHY49" s="135" t="s">
        <v>97</v>
      </c>
      <c r="BHZ49" s="135" t="s">
        <v>97</v>
      </c>
      <c r="BIA49" s="135" t="s">
        <v>97</v>
      </c>
      <c r="BIB49" s="135" t="s">
        <v>97</v>
      </c>
      <c r="BIC49" s="135" t="s">
        <v>97</v>
      </c>
      <c r="BID49" s="135" t="s">
        <v>97</v>
      </c>
      <c r="BIE49" s="135" t="s">
        <v>97</v>
      </c>
      <c r="BIF49" s="135" t="s">
        <v>97</v>
      </c>
      <c r="BIG49" s="135" t="s">
        <v>97</v>
      </c>
      <c r="BIH49" s="135" t="s">
        <v>97</v>
      </c>
      <c r="BII49" s="135" t="s">
        <v>97</v>
      </c>
      <c r="BIJ49" s="135" t="s">
        <v>97</v>
      </c>
      <c r="BIK49" s="135" t="s">
        <v>97</v>
      </c>
      <c r="BIL49" s="135" t="s">
        <v>97</v>
      </c>
      <c r="BIM49" s="135" t="s">
        <v>97</v>
      </c>
      <c r="BIN49" s="135" t="s">
        <v>97</v>
      </c>
      <c r="BIO49" s="135" t="s">
        <v>97</v>
      </c>
      <c r="BIP49" s="135" t="s">
        <v>97</v>
      </c>
      <c r="BIQ49" s="135" t="s">
        <v>97</v>
      </c>
      <c r="BIR49" s="135" t="s">
        <v>97</v>
      </c>
      <c r="BIS49" s="135" t="s">
        <v>97</v>
      </c>
      <c r="BIT49" s="135" t="s">
        <v>97</v>
      </c>
      <c r="BIU49" s="135" t="s">
        <v>97</v>
      </c>
      <c r="BIV49" s="135" t="s">
        <v>97</v>
      </c>
      <c r="BIW49" s="135" t="s">
        <v>97</v>
      </c>
      <c r="BIX49" s="135" t="s">
        <v>97</v>
      </c>
      <c r="BIY49" s="135" t="s">
        <v>97</v>
      </c>
      <c r="BIZ49" s="135" t="s">
        <v>97</v>
      </c>
      <c r="BJA49" s="135" t="s">
        <v>97</v>
      </c>
      <c r="BJB49" s="135" t="s">
        <v>97</v>
      </c>
      <c r="BJC49" s="135" t="s">
        <v>97</v>
      </c>
      <c r="BJD49" s="135" t="s">
        <v>97</v>
      </c>
      <c r="BJE49" s="135" t="s">
        <v>97</v>
      </c>
      <c r="BJF49" s="135" t="s">
        <v>97</v>
      </c>
      <c r="BJG49" s="135" t="s">
        <v>97</v>
      </c>
      <c r="BJH49" s="135" t="s">
        <v>97</v>
      </c>
      <c r="BJI49" s="135" t="s">
        <v>97</v>
      </c>
      <c r="BJJ49" s="135" t="s">
        <v>97</v>
      </c>
      <c r="BJK49" s="135" t="s">
        <v>97</v>
      </c>
      <c r="BJL49" s="135" t="s">
        <v>97</v>
      </c>
      <c r="BJM49" s="135" t="s">
        <v>97</v>
      </c>
      <c r="BJN49" s="135" t="s">
        <v>97</v>
      </c>
      <c r="BJO49" s="135" t="s">
        <v>97</v>
      </c>
      <c r="BJP49" s="135" t="s">
        <v>97</v>
      </c>
      <c r="BJQ49" s="135" t="s">
        <v>97</v>
      </c>
      <c r="BJR49" s="135" t="s">
        <v>97</v>
      </c>
      <c r="BJS49" s="135" t="s">
        <v>97</v>
      </c>
      <c r="BJT49" s="135" t="s">
        <v>97</v>
      </c>
      <c r="BJU49" s="135" t="s">
        <v>97</v>
      </c>
      <c r="BJV49" s="135" t="s">
        <v>97</v>
      </c>
      <c r="BJW49" s="135" t="s">
        <v>97</v>
      </c>
      <c r="BJX49" s="135" t="s">
        <v>97</v>
      </c>
      <c r="BJY49" s="135" t="s">
        <v>97</v>
      </c>
      <c r="BJZ49" s="135" t="s">
        <v>97</v>
      </c>
      <c r="BKA49" s="135" t="s">
        <v>97</v>
      </c>
      <c r="BKB49" s="135" t="s">
        <v>97</v>
      </c>
      <c r="BKC49" s="135" t="s">
        <v>97</v>
      </c>
      <c r="BKD49" s="135" t="s">
        <v>97</v>
      </c>
      <c r="BKE49" s="135" t="s">
        <v>97</v>
      </c>
      <c r="BKF49" s="135" t="s">
        <v>97</v>
      </c>
      <c r="BKG49" s="135" t="s">
        <v>97</v>
      </c>
      <c r="BKH49" s="135" t="s">
        <v>97</v>
      </c>
      <c r="BKI49" s="135" t="s">
        <v>97</v>
      </c>
      <c r="BKJ49" s="135" t="s">
        <v>97</v>
      </c>
      <c r="BKK49" s="135" t="s">
        <v>97</v>
      </c>
      <c r="BKL49" s="135" t="s">
        <v>97</v>
      </c>
      <c r="BKM49" s="135" t="s">
        <v>97</v>
      </c>
      <c r="BKN49" s="135" t="s">
        <v>97</v>
      </c>
      <c r="BKO49" s="135" t="s">
        <v>97</v>
      </c>
      <c r="BKP49" s="135" t="s">
        <v>97</v>
      </c>
      <c r="BKQ49" s="135" t="s">
        <v>97</v>
      </c>
      <c r="BKR49" s="135" t="s">
        <v>97</v>
      </c>
      <c r="BKS49" s="135" t="s">
        <v>97</v>
      </c>
      <c r="BKT49" s="135" t="s">
        <v>97</v>
      </c>
      <c r="BKU49" s="135" t="s">
        <v>97</v>
      </c>
      <c r="BKV49" s="135" t="s">
        <v>97</v>
      </c>
      <c r="BKW49" s="135" t="s">
        <v>97</v>
      </c>
      <c r="BKX49" s="135" t="s">
        <v>97</v>
      </c>
      <c r="BKY49" s="135" t="s">
        <v>97</v>
      </c>
      <c r="BKZ49" s="135" t="s">
        <v>97</v>
      </c>
      <c r="BLA49" s="135" t="s">
        <v>97</v>
      </c>
      <c r="BLB49" s="135" t="s">
        <v>97</v>
      </c>
      <c r="BLC49" s="135" t="s">
        <v>97</v>
      </c>
      <c r="BLD49" s="135" t="s">
        <v>97</v>
      </c>
      <c r="BLE49" s="135" t="s">
        <v>97</v>
      </c>
      <c r="BLF49" s="135" t="s">
        <v>97</v>
      </c>
      <c r="BLG49" s="135" t="s">
        <v>97</v>
      </c>
      <c r="BLH49" s="135" t="s">
        <v>97</v>
      </c>
      <c r="BLI49" s="135" t="s">
        <v>97</v>
      </c>
      <c r="BLJ49" s="135" t="s">
        <v>97</v>
      </c>
      <c r="BLK49" s="135" t="s">
        <v>97</v>
      </c>
      <c r="BLL49" s="135" t="s">
        <v>97</v>
      </c>
      <c r="BLM49" s="135" t="s">
        <v>97</v>
      </c>
      <c r="BLN49" s="135" t="s">
        <v>97</v>
      </c>
      <c r="BLO49" s="135" t="s">
        <v>97</v>
      </c>
      <c r="BLP49" s="135" t="s">
        <v>97</v>
      </c>
      <c r="BLQ49" s="135" t="s">
        <v>97</v>
      </c>
      <c r="BLR49" s="135" t="s">
        <v>97</v>
      </c>
      <c r="BLS49" s="135" t="s">
        <v>97</v>
      </c>
      <c r="BLT49" s="135" t="s">
        <v>97</v>
      </c>
      <c r="BLU49" s="135" t="s">
        <v>97</v>
      </c>
      <c r="BLV49" s="135" t="s">
        <v>97</v>
      </c>
      <c r="BLW49" s="135" t="s">
        <v>97</v>
      </c>
      <c r="BLX49" s="135" t="s">
        <v>97</v>
      </c>
      <c r="BLY49" s="135" t="s">
        <v>97</v>
      </c>
      <c r="BLZ49" s="135" t="s">
        <v>97</v>
      </c>
      <c r="BMA49" s="135" t="s">
        <v>97</v>
      </c>
      <c r="BMB49" s="135" t="s">
        <v>97</v>
      </c>
      <c r="BMC49" s="135" t="s">
        <v>97</v>
      </c>
      <c r="BMD49" s="135" t="s">
        <v>97</v>
      </c>
      <c r="BME49" s="135" t="s">
        <v>97</v>
      </c>
      <c r="BMF49" s="135" t="s">
        <v>97</v>
      </c>
      <c r="BMG49" s="135" t="s">
        <v>97</v>
      </c>
      <c r="BMH49" s="135" t="s">
        <v>97</v>
      </c>
      <c r="BMI49" s="135" t="s">
        <v>97</v>
      </c>
      <c r="BMJ49" s="135" t="s">
        <v>97</v>
      </c>
      <c r="BMK49" s="135" t="s">
        <v>97</v>
      </c>
      <c r="BML49" s="135" t="s">
        <v>97</v>
      </c>
      <c r="BMM49" s="135" t="s">
        <v>97</v>
      </c>
      <c r="BMN49" s="135" t="s">
        <v>97</v>
      </c>
      <c r="BMO49" s="135" t="s">
        <v>97</v>
      </c>
      <c r="BMP49" s="135" t="s">
        <v>97</v>
      </c>
      <c r="BMQ49" s="135" t="s">
        <v>97</v>
      </c>
      <c r="BMR49" s="135" t="s">
        <v>97</v>
      </c>
      <c r="BMS49" s="135" t="s">
        <v>97</v>
      </c>
      <c r="BMT49" s="135" t="s">
        <v>97</v>
      </c>
      <c r="BMU49" s="135" t="s">
        <v>97</v>
      </c>
      <c r="BMV49" s="135" t="s">
        <v>97</v>
      </c>
      <c r="BMW49" s="135" t="s">
        <v>97</v>
      </c>
      <c r="BMX49" s="135" t="s">
        <v>97</v>
      </c>
      <c r="BMY49" s="135" t="s">
        <v>97</v>
      </c>
      <c r="BMZ49" s="135" t="s">
        <v>97</v>
      </c>
      <c r="BNA49" s="135" t="s">
        <v>97</v>
      </c>
      <c r="BNB49" s="135" t="s">
        <v>97</v>
      </c>
      <c r="BNC49" s="135" t="s">
        <v>97</v>
      </c>
      <c r="BND49" s="135" t="s">
        <v>97</v>
      </c>
      <c r="BNE49" s="135" t="s">
        <v>97</v>
      </c>
      <c r="BNF49" s="135" t="s">
        <v>97</v>
      </c>
      <c r="BNG49" s="135" t="s">
        <v>97</v>
      </c>
      <c r="BNH49" s="135" t="s">
        <v>97</v>
      </c>
      <c r="BNI49" s="135" t="s">
        <v>97</v>
      </c>
      <c r="BNJ49" s="135" t="s">
        <v>97</v>
      </c>
      <c r="BNK49" s="135" t="s">
        <v>97</v>
      </c>
      <c r="BNL49" s="135" t="s">
        <v>97</v>
      </c>
      <c r="BNM49" s="135" t="s">
        <v>97</v>
      </c>
      <c r="BNN49" s="135" t="s">
        <v>97</v>
      </c>
      <c r="BNO49" s="135" t="s">
        <v>97</v>
      </c>
      <c r="BNP49" s="135" t="s">
        <v>97</v>
      </c>
      <c r="BNQ49" s="135" t="s">
        <v>97</v>
      </c>
      <c r="BNR49" s="135" t="s">
        <v>97</v>
      </c>
      <c r="BNS49" s="135" t="s">
        <v>97</v>
      </c>
      <c r="BNT49" s="135" t="s">
        <v>97</v>
      </c>
      <c r="BNU49" s="135" t="s">
        <v>97</v>
      </c>
      <c r="BNV49" s="135" t="s">
        <v>97</v>
      </c>
      <c r="BNW49" s="135" t="s">
        <v>97</v>
      </c>
      <c r="BNX49" s="135" t="s">
        <v>97</v>
      </c>
      <c r="BNY49" s="135" t="s">
        <v>97</v>
      </c>
      <c r="BNZ49" s="135" t="s">
        <v>97</v>
      </c>
      <c r="BOA49" s="135" t="s">
        <v>97</v>
      </c>
      <c r="BOB49" s="135" t="s">
        <v>97</v>
      </c>
      <c r="BOC49" s="135" t="s">
        <v>97</v>
      </c>
      <c r="BOD49" s="135" t="s">
        <v>97</v>
      </c>
      <c r="BOE49" s="135" t="s">
        <v>97</v>
      </c>
      <c r="BOF49" s="135" t="s">
        <v>97</v>
      </c>
      <c r="BOG49" s="135" t="s">
        <v>97</v>
      </c>
      <c r="BOH49" s="135" t="s">
        <v>97</v>
      </c>
      <c r="BOI49" s="135" t="s">
        <v>97</v>
      </c>
      <c r="BOJ49" s="135" t="s">
        <v>97</v>
      </c>
      <c r="BOK49" s="135" t="s">
        <v>97</v>
      </c>
      <c r="BOL49" s="135" t="s">
        <v>97</v>
      </c>
      <c r="BOM49" s="135" t="s">
        <v>97</v>
      </c>
      <c r="BON49" s="135" t="s">
        <v>97</v>
      </c>
      <c r="BOO49" s="135" t="s">
        <v>97</v>
      </c>
      <c r="BOP49" s="135" t="s">
        <v>97</v>
      </c>
      <c r="BOQ49" s="135" t="s">
        <v>97</v>
      </c>
      <c r="BOR49" s="135" t="s">
        <v>97</v>
      </c>
      <c r="BOS49" s="135" t="s">
        <v>97</v>
      </c>
      <c r="BOT49" s="135" t="s">
        <v>97</v>
      </c>
      <c r="BOU49" s="135" t="s">
        <v>97</v>
      </c>
      <c r="BOV49" s="135" t="s">
        <v>97</v>
      </c>
      <c r="BOW49" s="135" t="s">
        <v>97</v>
      </c>
      <c r="BOX49" s="135" t="s">
        <v>97</v>
      </c>
      <c r="BOY49" s="135" t="s">
        <v>97</v>
      </c>
      <c r="BOZ49" s="135" t="s">
        <v>97</v>
      </c>
      <c r="BPA49" s="135" t="s">
        <v>97</v>
      </c>
      <c r="BPB49" s="135" t="s">
        <v>97</v>
      </c>
      <c r="BPC49" s="135" t="s">
        <v>97</v>
      </c>
      <c r="BPD49" s="135" t="s">
        <v>97</v>
      </c>
      <c r="BPE49" s="135" t="s">
        <v>97</v>
      </c>
      <c r="BPF49" s="135" t="s">
        <v>97</v>
      </c>
      <c r="BPG49" s="135" t="s">
        <v>97</v>
      </c>
      <c r="BPH49" s="135" t="s">
        <v>97</v>
      </c>
      <c r="BPI49" s="135" t="s">
        <v>97</v>
      </c>
      <c r="BPJ49" s="135" t="s">
        <v>97</v>
      </c>
      <c r="BPK49" s="135" t="s">
        <v>97</v>
      </c>
      <c r="BPL49" s="135" t="s">
        <v>97</v>
      </c>
      <c r="BPM49" s="135" t="s">
        <v>97</v>
      </c>
      <c r="BPN49" s="135" t="s">
        <v>97</v>
      </c>
      <c r="BPO49" s="135" t="s">
        <v>97</v>
      </c>
      <c r="BPP49" s="135" t="s">
        <v>97</v>
      </c>
      <c r="BPQ49" s="135" t="s">
        <v>97</v>
      </c>
      <c r="BPR49" s="135" t="s">
        <v>97</v>
      </c>
      <c r="BPS49" s="135" t="s">
        <v>97</v>
      </c>
      <c r="BPT49" s="135" t="s">
        <v>97</v>
      </c>
      <c r="BPU49" s="135" t="s">
        <v>97</v>
      </c>
      <c r="BPV49" s="135" t="s">
        <v>97</v>
      </c>
      <c r="BPW49" s="135" t="s">
        <v>97</v>
      </c>
      <c r="BPX49" s="135" t="s">
        <v>97</v>
      </c>
      <c r="BPY49" s="135" t="s">
        <v>97</v>
      </c>
      <c r="BPZ49" s="135" t="s">
        <v>97</v>
      </c>
      <c r="BQA49" s="135" t="s">
        <v>97</v>
      </c>
      <c r="BQB49" s="135" t="s">
        <v>97</v>
      </c>
      <c r="BQC49" s="135" t="s">
        <v>97</v>
      </c>
      <c r="BQD49" s="135" t="s">
        <v>97</v>
      </c>
      <c r="BQE49" s="135" t="s">
        <v>97</v>
      </c>
      <c r="BQF49" s="135" t="s">
        <v>97</v>
      </c>
      <c r="BQG49" s="135" t="s">
        <v>97</v>
      </c>
      <c r="BQH49" s="135" t="s">
        <v>97</v>
      </c>
      <c r="BQI49" s="135" t="s">
        <v>97</v>
      </c>
      <c r="BQJ49" s="135" t="s">
        <v>97</v>
      </c>
      <c r="BQK49" s="135" t="s">
        <v>97</v>
      </c>
      <c r="BQL49" s="135" t="s">
        <v>97</v>
      </c>
      <c r="BQM49" s="135" t="s">
        <v>97</v>
      </c>
      <c r="BQN49" s="135" t="s">
        <v>97</v>
      </c>
      <c r="BQO49" s="135" t="s">
        <v>97</v>
      </c>
      <c r="BQP49" s="135" t="s">
        <v>97</v>
      </c>
      <c r="BQQ49" s="135" t="s">
        <v>97</v>
      </c>
      <c r="BQR49" s="135" t="s">
        <v>97</v>
      </c>
      <c r="BQS49" s="135" t="s">
        <v>97</v>
      </c>
      <c r="BQT49" s="135" t="s">
        <v>97</v>
      </c>
      <c r="BQU49" s="135" t="s">
        <v>97</v>
      </c>
      <c r="BQV49" s="135" t="s">
        <v>97</v>
      </c>
      <c r="BQW49" s="135" t="s">
        <v>97</v>
      </c>
      <c r="BQX49" s="135" t="s">
        <v>97</v>
      </c>
      <c r="BQY49" s="135" t="s">
        <v>97</v>
      </c>
      <c r="BQZ49" s="135" t="s">
        <v>97</v>
      </c>
      <c r="BRA49" s="135" t="s">
        <v>97</v>
      </c>
      <c r="BRB49" s="135" t="s">
        <v>97</v>
      </c>
      <c r="BRC49" s="135" t="s">
        <v>97</v>
      </c>
      <c r="BRD49" s="135" t="s">
        <v>97</v>
      </c>
      <c r="BRE49" s="135" t="s">
        <v>97</v>
      </c>
      <c r="BRF49" s="135" t="s">
        <v>97</v>
      </c>
      <c r="BRG49" s="135" t="s">
        <v>97</v>
      </c>
      <c r="BRH49" s="135" t="s">
        <v>97</v>
      </c>
      <c r="BRI49" s="135" t="s">
        <v>97</v>
      </c>
      <c r="BRJ49" s="135" t="s">
        <v>97</v>
      </c>
      <c r="BRK49" s="135" t="s">
        <v>97</v>
      </c>
      <c r="BRL49" s="135" t="s">
        <v>97</v>
      </c>
      <c r="BRM49" s="135" t="s">
        <v>97</v>
      </c>
      <c r="BRN49" s="135" t="s">
        <v>97</v>
      </c>
      <c r="BRO49" s="135" t="s">
        <v>97</v>
      </c>
      <c r="BRP49" s="135" t="s">
        <v>97</v>
      </c>
      <c r="BRQ49" s="135" t="s">
        <v>97</v>
      </c>
      <c r="BRR49" s="135" t="s">
        <v>97</v>
      </c>
      <c r="BRS49" s="135" t="s">
        <v>97</v>
      </c>
      <c r="BRT49" s="135" t="s">
        <v>97</v>
      </c>
      <c r="BRU49" s="135" t="s">
        <v>97</v>
      </c>
      <c r="BRV49" s="135" t="s">
        <v>97</v>
      </c>
      <c r="BRW49" s="135" t="s">
        <v>97</v>
      </c>
      <c r="BRX49" s="135" t="s">
        <v>97</v>
      </c>
      <c r="BRY49" s="135" t="s">
        <v>97</v>
      </c>
      <c r="BRZ49" s="135" t="s">
        <v>97</v>
      </c>
      <c r="BSA49" s="135" t="s">
        <v>97</v>
      </c>
      <c r="BSB49" s="135" t="s">
        <v>97</v>
      </c>
      <c r="BSC49" s="135" t="s">
        <v>97</v>
      </c>
      <c r="BSD49" s="135" t="s">
        <v>97</v>
      </c>
      <c r="BSE49" s="135" t="s">
        <v>97</v>
      </c>
      <c r="BSF49" s="135" t="s">
        <v>97</v>
      </c>
      <c r="BSG49" s="135" t="s">
        <v>97</v>
      </c>
      <c r="BSH49" s="135" t="s">
        <v>97</v>
      </c>
      <c r="BSI49" s="135" t="s">
        <v>97</v>
      </c>
      <c r="BSJ49" s="135" t="s">
        <v>97</v>
      </c>
      <c r="BSK49" s="135" t="s">
        <v>97</v>
      </c>
      <c r="BSL49" s="135" t="s">
        <v>97</v>
      </c>
      <c r="BSM49" s="135" t="s">
        <v>97</v>
      </c>
      <c r="BSN49" s="135" t="s">
        <v>97</v>
      </c>
      <c r="BSO49" s="135" t="s">
        <v>97</v>
      </c>
      <c r="BSP49" s="135" t="s">
        <v>97</v>
      </c>
      <c r="BSQ49" s="135" t="s">
        <v>97</v>
      </c>
      <c r="BSR49" s="135" t="s">
        <v>97</v>
      </c>
      <c r="BSS49" s="135" t="s">
        <v>97</v>
      </c>
      <c r="BST49" s="135" t="s">
        <v>97</v>
      </c>
      <c r="BSU49" s="135" t="s">
        <v>97</v>
      </c>
      <c r="BSV49" s="135" t="s">
        <v>97</v>
      </c>
      <c r="BSW49" s="135" t="s">
        <v>97</v>
      </c>
      <c r="BSX49" s="135" t="s">
        <v>97</v>
      </c>
      <c r="BSY49" s="135" t="s">
        <v>97</v>
      </c>
      <c r="BSZ49" s="135" t="s">
        <v>97</v>
      </c>
      <c r="BTA49" s="135" t="s">
        <v>97</v>
      </c>
      <c r="BTB49" s="135" t="s">
        <v>97</v>
      </c>
      <c r="BTC49" s="135" t="s">
        <v>97</v>
      </c>
      <c r="BTD49" s="135" t="s">
        <v>97</v>
      </c>
      <c r="BTE49" s="135" t="s">
        <v>97</v>
      </c>
      <c r="BTF49" s="135" t="s">
        <v>97</v>
      </c>
      <c r="BTG49" s="135" t="s">
        <v>97</v>
      </c>
      <c r="BTH49" s="135" t="s">
        <v>97</v>
      </c>
      <c r="BTI49" s="135" t="s">
        <v>97</v>
      </c>
      <c r="BTJ49" s="135" t="s">
        <v>97</v>
      </c>
      <c r="BTK49" s="135" t="s">
        <v>97</v>
      </c>
      <c r="BTL49" s="135" t="s">
        <v>97</v>
      </c>
      <c r="BTM49" s="135" t="s">
        <v>97</v>
      </c>
      <c r="BTN49" s="135" t="s">
        <v>97</v>
      </c>
      <c r="BTO49" s="135" t="s">
        <v>97</v>
      </c>
      <c r="BTP49" s="135" t="s">
        <v>97</v>
      </c>
      <c r="BTQ49" s="135" t="s">
        <v>97</v>
      </c>
      <c r="BTR49" s="135" t="s">
        <v>97</v>
      </c>
      <c r="BTS49" s="135" t="s">
        <v>97</v>
      </c>
      <c r="BTT49" s="135" t="s">
        <v>97</v>
      </c>
      <c r="BTU49" s="135" t="s">
        <v>97</v>
      </c>
      <c r="BTV49" s="135" t="s">
        <v>97</v>
      </c>
      <c r="BTW49" s="135" t="s">
        <v>97</v>
      </c>
      <c r="BTX49" s="135" t="s">
        <v>97</v>
      </c>
      <c r="BTY49" s="135" t="s">
        <v>97</v>
      </c>
      <c r="BTZ49" s="135" t="s">
        <v>97</v>
      </c>
      <c r="BUA49" s="135" t="s">
        <v>97</v>
      </c>
      <c r="BUB49" s="135" t="s">
        <v>97</v>
      </c>
      <c r="BUC49" s="135" t="s">
        <v>97</v>
      </c>
      <c r="BUD49" s="135" t="s">
        <v>97</v>
      </c>
      <c r="BUE49" s="135" t="s">
        <v>97</v>
      </c>
      <c r="BUF49" s="135" t="s">
        <v>97</v>
      </c>
      <c r="BUG49" s="135" t="s">
        <v>97</v>
      </c>
      <c r="BUH49" s="135" t="s">
        <v>97</v>
      </c>
      <c r="BUI49" s="135" t="s">
        <v>97</v>
      </c>
      <c r="BUJ49" s="135" t="s">
        <v>97</v>
      </c>
      <c r="BUK49" s="135" t="s">
        <v>97</v>
      </c>
      <c r="BUL49" s="135" t="s">
        <v>97</v>
      </c>
      <c r="BUM49" s="135" t="s">
        <v>97</v>
      </c>
      <c r="BUN49" s="135" t="s">
        <v>97</v>
      </c>
      <c r="BUO49" s="135" t="s">
        <v>97</v>
      </c>
      <c r="BUP49" s="135" t="s">
        <v>97</v>
      </c>
      <c r="BUQ49" s="135" t="s">
        <v>97</v>
      </c>
      <c r="BUR49" s="135" t="s">
        <v>97</v>
      </c>
      <c r="BUS49" s="135" t="s">
        <v>97</v>
      </c>
      <c r="BUT49" s="135" t="s">
        <v>97</v>
      </c>
      <c r="BUU49" s="135" t="s">
        <v>97</v>
      </c>
      <c r="BUV49" s="135" t="s">
        <v>97</v>
      </c>
      <c r="BUW49" s="135" t="s">
        <v>97</v>
      </c>
      <c r="BUX49" s="135" t="s">
        <v>97</v>
      </c>
      <c r="BUY49" s="135" t="s">
        <v>97</v>
      </c>
      <c r="BUZ49" s="135" t="s">
        <v>97</v>
      </c>
      <c r="BVA49" s="135" t="s">
        <v>97</v>
      </c>
      <c r="BVB49" s="135" t="s">
        <v>97</v>
      </c>
      <c r="BVC49" s="135" t="s">
        <v>97</v>
      </c>
      <c r="BVD49" s="135" t="s">
        <v>97</v>
      </c>
      <c r="BVE49" s="135" t="s">
        <v>97</v>
      </c>
      <c r="BVF49" s="135" t="s">
        <v>97</v>
      </c>
      <c r="BVG49" s="135" t="s">
        <v>97</v>
      </c>
      <c r="BVH49" s="135" t="s">
        <v>97</v>
      </c>
      <c r="BVI49" s="135" t="s">
        <v>97</v>
      </c>
      <c r="BVJ49" s="135" t="s">
        <v>97</v>
      </c>
      <c r="BVK49" s="135" t="s">
        <v>97</v>
      </c>
      <c r="BVL49" s="135" t="s">
        <v>97</v>
      </c>
      <c r="BVM49" s="135" t="s">
        <v>97</v>
      </c>
      <c r="BVN49" s="135" t="s">
        <v>97</v>
      </c>
      <c r="BVO49" s="135" t="s">
        <v>97</v>
      </c>
      <c r="BVP49" s="135" t="s">
        <v>97</v>
      </c>
      <c r="BVQ49" s="135" t="s">
        <v>97</v>
      </c>
      <c r="BVR49" s="135" t="s">
        <v>97</v>
      </c>
      <c r="BVS49" s="135" t="s">
        <v>97</v>
      </c>
      <c r="BVT49" s="135" t="s">
        <v>97</v>
      </c>
      <c r="BVU49" s="135" t="s">
        <v>97</v>
      </c>
      <c r="BVV49" s="135" t="s">
        <v>97</v>
      </c>
      <c r="BVW49" s="135" t="s">
        <v>97</v>
      </c>
      <c r="BVX49" s="135" t="s">
        <v>97</v>
      </c>
      <c r="BVY49" s="135" t="s">
        <v>97</v>
      </c>
      <c r="BVZ49" s="135" t="s">
        <v>97</v>
      </c>
      <c r="BWA49" s="135" t="s">
        <v>97</v>
      </c>
      <c r="BWB49" s="135" t="s">
        <v>97</v>
      </c>
      <c r="BWC49" s="135" t="s">
        <v>97</v>
      </c>
      <c r="BWD49" s="135" t="s">
        <v>97</v>
      </c>
      <c r="BWE49" s="135" t="s">
        <v>97</v>
      </c>
      <c r="BWF49" s="135" t="s">
        <v>97</v>
      </c>
      <c r="BWG49" s="135" t="s">
        <v>97</v>
      </c>
      <c r="BWH49" s="135" t="s">
        <v>97</v>
      </c>
      <c r="BWI49" s="135" t="s">
        <v>97</v>
      </c>
      <c r="BWJ49" s="135" t="s">
        <v>97</v>
      </c>
      <c r="BWK49" s="135" t="s">
        <v>97</v>
      </c>
      <c r="BWL49" s="135" t="s">
        <v>97</v>
      </c>
      <c r="BWM49" s="135" t="s">
        <v>97</v>
      </c>
      <c r="BWN49" s="135" t="s">
        <v>97</v>
      </c>
      <c r="BWO49" s="135" t="s">
        <v>97</v>
      </c>
      <c r="BWP49" s="135" t="s">
        <v>97</v>
      </c>
      <c r="BWQ49" s="135" t="s">
        <v>97</v>
      </c>
      <c r="BWR49" s="135" t="s">
        <v>97</v>
      </c>
      <c r="BWS49" s="135" t="s">
        <v>97</v>
      </c>
      <c r="BWT49" s="135" t="s">
        <v>97</v>
      </c>
      <c r="BWU49" s="135" t="s">
        <v>97</v>
      </c>
      <c r="BWV49" s="135" t="s">
        <v>97</v>
      </c>
      <c r="BWW49" s="135" t="s">
        <v>97</v>
      </c>
      <c r="BWX49" s="135" t="s">
        <v>97</v>
      </c>
      <c r="BWY49" s="135" t="s">
        <v>97</v>
      </c>
      <c r="BWZ49" s="135" t="s">
        <v>97</v>
      </c>
      <c r="BXA49" s="135" t="s">
        <v>97</v>
      </c>
      <c r="BXB49" s="135" t="s">
        <v>97</v>
      </c>
      <c r="BXC49" s="135" t="s">
        <v>97</v>
      </c>
      <c r="BXD49" s="135" t="s">
        <v>97</v>
      </c>
      <c r="BXE49" s="135" t="s">
        <v>97</v>
      </c>
      <c r="BXF49" s="135" t="s">
        <v>97</v>
      </c>
      <c r="BXG49" s="135" t="s">
        <v>97</v>
      </c>
      <c r="BXH49" s="135" t="s">
        <v>97</v>
      </c>
      <c r="BXI49" s="135" t="s">
        <v>97</v>
      </c>
      <c r="BXJ49" s="135" t="s">
        <v>97</v>
      </c>
      <c r="BXK49" s="135" t="s">
        <v>97</v>
      </c>
      <c r="BXL49" s="135" t="s">
        <v>97</v>
      </c>
      <c r="BXM49" s="135" t="s">
        <v>97</v>
      </c>
      <c r="BXN49" s="135" t="s">
        <v>97</v>
      </c>
      <c r="BXO49" s="135" t="s">
        <v>97</v>
      </c>
      <c r="BXP49" s="135" t="s">
        <v>97</v>
      </c>
      <c r="BXQ49" s="135" t="s">
        <v>97</v>
      </c>
      <c r="BXR49" s="135" t="s">
        <v>97</v>
      </c>
      <c r="BXS49" s="135" t="s">
        <v>97</v>
      </c>
      <c r="BXT49" s="135" t="s">
        <v>97</v>
      </c>
      <c r="BXU49" s="135" t="s">
        <v>97</v>
      </c>
      <c r="BXV49" s="135" t="s">
        <v>97</v>
      </c>
      <c r="BXW49" s="135" t="s">
        <v>97</v>
      </c>
      <c r="BXX49" s="135" t="s">
        <v>97</v>
      </c>
      <c r="BXY49" s="135" t="s">
        <v>97</v>
      </c>
      <c r="BXZ49" s="135" t="s">
        <v>97</v>
      </c>
      <c r="BYA49" s="135" t="s">
        <v>97</v>
      </c>
      <c r="BYB49" s="135" t="s">
        <v>97</v>
      </c>
      <c r="BYC49" s="135" t="s">
        <v>97</v>
      </c>
      <c r="BYD49" s="135" t="s">
        <v>97</v>
      </c>
      <c r="BYE49" s="135" t="s">
        <v>97</v>
      </c>
      <c r="BYF49" s="135" t="s">
        <v>97</v>
      </c>
      <c r="BYG49" s="135" t="s">
        <v>97</v>
      </c>
      <c r="BYH49" s="135" t="s">
        <v>97</v>
      </c>
      <c r="BYI49" s="135" t="s">
        <v>97</v>
      </c>
      <c r="BYJ49" s="135" t="s">
        <v>97</v>
      </c>
      <c r="BYK49" s="135" t="s">
        <v>97</v>
      </c>
      <c r="BYL49" s="135" t="s">
        <v>97</v>
      </c>
      <c r="BYM49" s="135" t="s">
        <v>97</v>
      </c>
      <c r="BYN49" s="135" t="s">
        <v>97</v>
      </c>
      <c r="BYO49" s="135" t="s">
        <v>97</v>
      </c>
      <c r="BYP49" s="135" t="s">
        <v>97</v>
      </c>
      <c r="BYQ49" s="135" t="s">
        <v>97</v>
      </c>
      <c r="BYR49" s="135" t="s">
        <v>97</v>
      </c>
      <c r="BYS49" s="135" t="s">
        <v>97</v>
      </c>
      <c r="BYT49" s="135" t="s">
        <v>97</v>
      </c>
      <c r="BYU49" s="135" t="s">
        <v>97</v>
      </c>
      <c r="BYV49" s="135" t="s">
        <v>97</v>
      </c>
      <c r="BYW49" s="135" t="s">
        <v>97</v>
      </c>
      <c r="BYX49" s="135" t="s">
        <v>97</v>
      </c>
      <c r="BYY49" s="135" t="s">
        <v>97</v>
      </c>
      <c r="BYZ49" s="135" t="s">
        <v>97</v>
      </c>
      <c r="BZA49" s="135" t="s">
        <v>97</v>
      </c>
      <c r="BZB49" s="135" t="s">
        <v>97</v>
      </c>
      <c r="BZC49" s="135" t="s">
        <v>97</v>
      </c>
      <c r="BZD49" s="135" t="s">
        <v>97</v>
      </c>
      <c r="BZE49" s="135" t="s">
        <v>97</v>
      </c>
      <c r="BZF49" s="135" t="s">
        <v>97</v>
      </c>
      <c r="BZG49" s="135" t="s">
        <v>97</v>
      </c>
      <c r="BZH49" s="135" t="s">
        <v>97</v>
      </c>
      <c r="BZI49" s="135" t="s">
        <v>97</v>
      </c>
      <c r="BZJ49" s="135" t="s">
        <v>97</v>
      </c>
      <c r="BZK49" s="135" t="s">
        <v>97</v>
      </c>
      <c r="BZL49" s="135" t="s">
        <v>97</v>
      </c>
      <c r="BZM49" s="135" t="s">
        <v>97</v>
      </c>
      <c r="BZN49" s="135" t="s">
        <v>97</v>
      </c>
      <c r="BZO49" s="135" t="s">
        <v>97</v>
      </c>
      <c r="BZP49" s="135" t="s">
        <v>97</v>
      </c>
      <c r="BZQ49" s="135" t="s">
        <v>97</v>
      </c>
      <c r="BZR49" s="135" t="s">
        <v>97</v>
      </c>
      <c r="BZS49" s="135" t="s">
        <v>97</v>
      </c>
      <c r="BZT49" s="135" t="s">
        <v>97</v>
      </c>
      <c r="BZU49" s="135" t="s">
        <v>97</v>
      </c>
      <c r="BZV49" s="135" t="s">
        <v>97</v>
      </c>
      <c r="BZW49" s="135" t="s">
        <v>97</v>
      </c>
      <c r="BZX49" s="135" t="s">
        <v>97</v>
      </c>
      <c r="BZY49" s="135" t="s">
        <v>97</v>
      </c>
      <c r="BZZ49" s="135" t="s">
        <v>97</v>
      </c>
      <c r="CAA49" s="135" t="s">
        <v>97</v>
      </c>
      <c r="CAB49" s="135" t="s">
        <v>97</v>
      </c>
      <c r="CAC49" s="135" t="s">
        <v>97</v>
      </c>
      <c r="CAD49" s="135" t="s">
        <v>97</v>
      </c>
      <c r="CAE49" s="135" t="s">
        <v>97</v>
      </c>
      <c r="CAF49" s="135" t="s">
        <v>97</v>
      </c>
      <c r="CAG49" s="135" t="s">
        <v>97</v>
      </c>
      <c r="CAH49" s="135" t="s">
        <v>97</v>
      </c>
      <c r="CAI49" s="135" t="s">
        <v>97</v>
      </c>
      <c r="CAJ49" s="135" t="s">
        <v>97</v>
      </c>
      <c r="CAK49" s="135" t="s">
        <v>97</v>
      </c>
      <c r="CAL49" s="135" t="s">
        <v>97</v>
      </c>
      <c r="CAM49" s="135" t="s">
        <v>97</v>
      </c>
      <c r="CAN49" s="135" t="s">
        <v>97</v>
      </c>
      <c r="CAO49" s="135" t="s">
        <v>97</v>
      </c>
      <c r="CAP49" s="135" t="s">
        <v>97</v>
      </c>
      <c r="CAQ49" s="135" t="s">
        <v>97</v>
      </c>
      <c r="CAR49" s="135" t="s">
        <v>97</v>
      </c>
      <c r="CAS49" s="135" t="s">
        <v>97</v>
      </c>
      <c r="CAT49" s="135" t="s">
        <v>97</v>
      </c>
      <c r="CAU49" s="135" t="s">
        <v>97</v>
      </c>
      <c r="CAV49" s="135" t="s">
        <v>97</v>
      </c>
      <c r="CAW49" s="135" t="s">
        <v>97</v>
      </c>
      <c r="CAX49" s="135" t="s">
        <v>97</v>
      </c>
      <c r="CAY49" s="135" t="s">
        <v>97</v>
      </c>
      <c r="CAZ49" s="135" t="s">
        <v>97</v>
      </c>
      <c r="CBA49" s="135" t="s">
        <v>97</v>
      </c>
      <c r="CBB49" s="135" t="s">
        <v>97</v>
      </c>
      <c r="CBC49" s="135" t="s">
        <v>97</v>
      </c>
      <c r="CBD49" s="135" t="s">
        <v>97</v>
      </c>
      <c r="CBE49" s="135" t="s">
        <v>97</v>
      </c>
      <c r="CBF49" s="135" t="s">
        <v>97</v>
      </c>
      <c r="CBG49" s="135" t="s">
        <v>97</v>
      </c>
      <c r="CBH49" s="135" t="s">
        <v>97</v>
      </c>
      <c r="CBI49" s="135" t="s">
        <v>97</v>
      </c>
      <c r="CBJ49" s="135" t="s">
        <v>97</v>
      </c>
      <c r="CBK49" s="135" t="s">
        <v>97</v>
      </c>
      <c r="CBL49" s="135" t="s">
        <v>97</v>
      </c>
      <c r="CBM49" s="135" t="s">
        <v>97</v>
      </c>
      <c r="CBN49" s="135" t="s">
        <v>97</v>
      </c>
      <c r="CBO49" s="135" t="s">
        <v>97</v>
      </c>
      <c r="CBP49" s="135" t="s">
        <v>97</v>
      </c>
      <c r="CBQ49" s="135" t="s">
        <v>97</v>
      </c>
      <c r="CBR49" s="135" t="s">
        <v>97</v>
      </c>
      <c r="CBS49" s="135" t="s">
        <v>97</v>
      </c>
      <c r="CBT49" s="135" t="s">
        <v>97</v>
      </c>
      <c r="CBU49" s="135" t="s">
        <v>97</v>
      </c>
      <c r="CBV49" s="135" t="s">
        <v>97</v>
      </c>
      <c r="CBW49" s="135" t="s">
        <v>97</v>
      </c>
      <c r="CBX49" s="135" t="s">
        <v>97</v>
      </c>
      <c r="CBY49" s="135" t="s">
        <v>97</v>
      </c>
      <c r="CBZ49" s="135" t="s">
        <v>97</v>
      </c>
      <c r="CCA49" s="135" t="s">
        <v>97</v>
      </c>
      <c r="CCB49" s="135" t="s">
        <v>97</v>
      </c>
      <c r="CCC49" s="135" t="s">
        <v>97</v>
      </c>
      <c r="CCD49" s="135" t="s">
        <v>97</v>
      </c>
      <c r="CCE49" s="135" t="s">
        <v>97</v>
      </c>
      <c r="CCF49" s="135" t="s">
        <v>97</v>
      </c>
      <c r="CCG49" s="135" t="s">
        <v>97</v>
      </c>
      <c r="CCH49" s="135" t="s">
        <v>97</v>
      </c>
      <c r="CCI49" s="135" t="s">
        <v>97</v>
      </c>
      <c r="CCJ49" s="135" t="s">
        <v>97</v>
      </c>
      <c r="CCK49" s="135" t="s">
        <v>97</v>
      </c>
      <c r="CCL49" s="135" t="s">
        <v>97</v>
      </c>
      <c r="CCM49" s="135" t="s">
        <v>97</v>
      </c>
      <c r="CCN49" s="135" t="s">
        <v>97</v>
      </c>
      <c r="CCO49" s="135" t="s">
        <v>97</v>
      </c>
      <c r="CCP49" s="135" t="s">
        <v>97</v>
      </c>
      <c r="CCQ49" s="135" t="s">
        <v>97</v>
      </c>
      <c r="CCR49" s="135" t="s">
        <v>97</v>
      </c>
      <c r="CCS49" s="135" t="s">
        <v>97</v>
      </c>
      <c r="CCT49" s="135" t="s">
        <v>97</v>
      </c>
      <c r="CCU49" s="135" t="s">
        <v>97</v>
      </c>
      <c r="CCV49" s="135" t="s">
        <v>97</v>
      </c>
      <c r="CCW49" s="135" t="s">
        <v>97</v>
      </c>
      <c r="CCX49" s="135" t="s">
        <v>97</v>
      </c>
      <c r="CCY49" s="135" t="s">
        <v>97</v>
      </c>
      <c r="CCZ49" s="135" t="s">
        <v>97</v>
      </c>
      <c r="CDA49" s="135" t="s">
        <v>97</v>
      </c>
      <c r="CDB49" s="135" t="s">
        <v>97</v>
      </c>
      <c r="CDC49" s="135" t="s">
        <v>97</v>
      </c>
      <c r="CDD49" s="135" t="s">
        <v>97</v>
      </c>
      <c r="CDE49" s="135" t="s">
        <v>97</v>
      </c>
      <c r="CDF49" s="135" t="s">
        <v>97</v>
      </c>
      <c r="CDG49" s="135" t="s">
        <v>97</v>
      </c>
      <c r="CDH49" s="135" t="s">
        <v>97</v>
      </c>
      <c r="CDI49" s="135" t="s">
        <v>97</v>
      </c>
      <c r="CDJ49" s="135" t="s">
        <v>97</v>
      </c>
      <c r="CDK49" s="135" t="s">
        <v>97</v>
      </c>
      <c r="CDL49" s="135" t="s">
        <v>97</v>
      </c>
      <c r="CDM49" s="135" t="s">
        <v>97</v>
      </c>
      <c r="CDN49" s="135" t="s">
        <v>97</v>
      </c>
      <c r="CDO49" s="135" t="s">
        <v>97</v>
      </c>
      <c r="CDP49" s="135" t="s">
        <v>97</v>
      </c>
      <c r="CDQ49" s="135" t="s">
        <v>97</v>
      </c>
      <c r="CDR49" s="135" t="s">
        <v>97</v>
      </c>
      <c r="CDS49" s="135" t="s">
        <v>97</v>
      </c>
      <c r="CDT49" s="135" t="s">
        <v>97</v>
      </c>
      <c r="CDU49" s="135" t="s">
        <v>97</v>
      </c>
      <c r="CDV49" s="135" t="s">
        <v>97</v>
      </c>
      <c r="CDW49" s="135" t="s">
        <v>97</v>
      </c>
      <c r="CDX49" s="135" t="s">
        <v>97</v>
      </c>
      <c r="CDY49" s="135" t="s">
        <v>97</v>
      </c>
      <c r="CDZ49" s="135" t="s">
        <v>97</v>
      </c>
      <c r="CEA49" s="135" t="s">
        <v>97</v>
      </c>
      <c r="CEB49" s="135" t="s">
        <v>97</v>
      </c>
      <c r="CEC49" s="135" t="s">
        <v>97</v>
      </c>
      <c r="CED49" s="135" t="s">
        <v>97</v>
      </c>
      <c r="CEE49" s="135" t="s">
        <v>97</v>
      </c>
      <c r="CEF49" s="135" t="s">
        <v>97</v>
      </c>
      <c r="CEG49" s="135" t="s">
        <v>97</v>
      </c>
      <c r="CEH49" s="135" t="s">
        <v>97</v>
      </c>
      <c r="CEI49" s="135" t="s">
        <v>97</v>
      </c>
      <c r="CEJ49" s="135" t="s">
        <v>97</v>
      </c>
      <c r="CEK49" s="135" t="s">
        <v>97</v>
      </c>
      <c r="CEL49" s="135" t="s">
        <v>97</v>
      </c>
      <c r="CEM49" s="135" t="s">
        <v>97</v>
      </c>
      <c r="CEN49" s="135" t="s">
        <v>97</v>
      </c>
      <c r="CEO49" s="135" t="s">
        <v>97</v>
      </c>
      <c r="CEP49" s="135" t="s">
        <v>97</v>
      </c>
      <c r="CEQ49" s="135" t="s">
        <v>97</v>
      </c>
      <c r="CER49" s="135" t="s">
        <v>97</v>
      </c>
      <c r="CES49" s="135" t="s">
        <v>97</v>
      </c>
      <c r="CET49" s="135" t="s">
        <v>97</v>
      </c>
      <c r="CEU49" s="135" t="s">
        <v>97</v>
      </c>
      <c r="CEV49" s="135" t="s">
        <v>97</v>
      </c>
      <c r="CEW49" s="135" t="s">
        <v>97</v>
      </c>
      <c r="CEX49" s="135" t="s">
        <v>97</v>
      </c>
      <c r="CEY49" s="135" t="s">
        <v>97</v>
      </c>
      <c r="CEZ49" s="135" t="s">
        <v>97</v>
      </c>
      <c r="CFA49" s="135" t="s">
        <v>97</v>
      </c>
      <c r="CFB49" s="135" t="s">
        <v>97</v>
      </c>
      <c r="CFC49" s="135" t="s">
        <v>97</v>
      </c>
      <c r="CFD49" s="135" t="s">
        <v>97</v>
      </c>
      <c r="CFE49" s="135" t="s">
        <v>97</v>
      </c>
      <c r="CFF49" s="135" t="s">
        <v>97</v>
      </c>
      <c r="CFG49" s="135" t="s">
        <v>97</v>
      </c>
      <c r="CFH49" s="135" t="s">
        <v>97</v>
      </c>
      <c r="CFI49" s="135" t="s">
        <v>97</v>
      </c>
      <c r="CFJ49" s="135" t="s">
        <v>97</v>
      </c>
      <c r="CFK49" s="135" t="s">
        <v>97</v>
      </c>
      <c r="CFL49" s="135" t="s">
        <v>97</v>
      </c>
      <c r="CFM49" s="135" t="s">
        <v>97</v>
      </c>
      <c r="CFN49" s="135" t="s">
        <v>97</v>
      </c>
      <c r="CFO49" s="135" t="s">
        <v>97</v>
      </c>
      <c r="CFP49" s="135" t="s">
        <v>97</v>
      </c>
      <c r="CFQ49" s="135" t="s">
        <v>97</v>
      </c>
      <c r="CFR49" s="135" t="s">
        <v>97</v>
      </c>
      <c r="CFS49" s="135" t="s">
        <v>97</v>
      </c>
      <c r="CFT49" s="135" t="s">
        <v>97</v>
      </c>
      <c r="CFU49" s="135" t="s">
        <v>97</v>
      </c>
      <c r="CFV49" s="135" t="s">
        <v>97</v>
      </c>
      <c r="CFW49" s="135" t="s">
        <v>97</v>
      </c>
      <c r="CFX49" s="135" t="s">
        <v>97</v>
      </c>
      <c r="CFY49" s="135" t="s">
        <v>97</v>
      </c>
      <c r="CFZ49" s="135" t="s">
        <v>97</v>
      </c>
      <c r="CGA49" s="135" t="s">
        <v>97</v>
      </c>
      <c r="CGB49" s="135" t="s">
        <v>97</v>
      </c>
      <c r="CGC49" s="135" t="s">
        <v>97</v>
      </c>
      <c r="CGD49" s="135" t="s">
        <v>97</v>
      </c>
      <c r="CGE49" s="135" t="s">
        <v>97</v>
      </c>
      <c r="CGF49" s="135" t="s">
        <v>97</v>
      </c>
      <c r="CGG49" s="135" t="s">
        <v>97</v>
      </c>
      <c r="CGH49" s="135" t="s">
        <v>97</v>
      </c>
      <c r="CGI49" s="135" t="s">
        <v>97</v>
      </c>
      <c r="CGJ49" s="135" t="s">
        <v>97</v>
      </c>
      <c r="CGK49" s="135" t="s">
        <v>97</v>
      </c>
      <c r="CGL49" s="135" t="s">
        <v>97</v>
      </c>
      <c r="CGM49" s="135" t="s">
        <v>97</v>
      </c>
      <c r="CGN49" s="135" t="s">
        <v>97</v>
      </c>
      <c r="CGO49" s="135" t="s">
        <v>97</v>
      </c>
      <c r="CGP49" s="135" t="s">
        <v>97</v>
      </c>
      <c r="CGQ49" s="135" t="s">
        <v>97</v>
      </c>
      <c r="CGR49" s="135" t="s">
        <v>97</v>
      </c>
      <c r="CGS49" s="135" t="s">
        <v>97</v>
      </c>
      <c r="CGT49" s="135" t="s">
        <v>97</v>
      </c>
      <c r="CGU49" s="135" t="s">
        <v>97</v>
      </c>
      <c r="CGV49" s="135" t="s">
        <v>97</v>
      </c>
      <c r="CGW49" s="135" t="s">
        <v>97</v>
      </c>
      <c r="CGX49" s="135" t="s">
        <v>97</v>
      </c>
      <c r="CGY49" s="135" t="s">
        <v>97</v>
      </c>
      <c r="CGZ49" s="135" t="s">
        <v>97</v>
      </c>
      <c r="CHA49" s="135" t="s">
        <v>97</v>
      </c>
      <c r="CHB49" s="135" t="s">
        <v>97</v>
      </c>
      <c r="CHC49" s="135" t="s">
        <v>97</v>
      </c>
      <c r="CHD49" s="135" t="s">
        <v>97</v>
      </c>
      <c r="CHE49" s="135" t="s">
        <v>97</v>
      </c>
      <c r="CHF49" s="135" t="s">
        <v>97</v>
      </c>
      <c r="CHG49" s="135" t="s">
        <v>97</v>
      </c>
      <c r="CHH49" s="135" t="s">
        <v>97</v>
      </c>
      <c r="CHI49" s="135" t="s">
        <v>97</v>
      </c>
      <c r="CHJ49" s="135" t="s">
        <v>97</v>
      </c>
      <c r="CHK49" s="135" t="s">
        <v>97</v>
      </c>
      <c r="CHL49" s="135" t="s">
        <v>97</v>
      </c>
      <c r="CHM49" s="135" t="s">
        <v>97</v>
      </c>
      <c r="CHN49" s="135" t="s">
        <v>97</v>
      </c>
      <c r="CHO49" s="135" t="s">
        <v>97</v>
      </c>
      <c r="CHP49" s="135" t="s">
        <v>97</v>
      </c>
      <c r="CHQ49" s="135" t="s">
        <v>97</v>
      </c>
      <c r="CHR49" s="135" t="s">
        <v>97</v>
      </c>
      <c r="CHS49" s="135" t="s">
        <v>97</v>
      </c>
      <c r="CHT49" s="135" t="s">
        <v>97</v>
      </c>
      <c r="CHU49" s="135" t="s">
        <v>97</v>
      </c>
      <c r="CHV49" s="135" t="s">
        <v>97</v>
      </c>
      <c r="CHW49" s="135" t="s">
        <v>97</v>
      </c>
      <c r="CHX49" s="135" t="s">
        <v>97</v>
      </c>
      <c r="CHY49" s="135" t="s">
        <v>97</v>
      </c>
      <c r="CHZ49" s="135" t="s">
        <v>97</v>
      </c>
      <c r="CIA49" s="135" t="s">
        <v>97</v>
      </c>
      <c r="CIB49" s="135" t="s">
        <v>97</v>
      </c>
      <c r="CIC49" s="135" t="s">
        <v>97</v>
      </c>
      <c r="CID49" s="135" t="s">
        <v>97</v>
      </c>
      <c r="CIE49" s="135" t="s">
        <v>97</v>
      </c>
      <c r="CIF49" s="135" t="s">
        <v>97</v>
      </c>
      <c r="CIG49" s="135" t="s">
        <v>97</v>
      </c>
      <c r="CIH49" s="135" t="s">
        <v>97</v>
      </c>
      <c r="CII49" s="135" t="s">
        <v>97</v>
      </c>
      <c r="CIJ49" s="135" t="s">
        <v>97</v>
      </c>
      <c r="CIK49" s="135" t="s">
        <v>97</v>
      </c>
      <c r="CIL49" s="135" t="s">
        <v>97</v>
      </c>
      <c r="CIM49" s="135" t="s">
        <v>97</v>
      </c>
      <c r="CIN49" s="135" t="s">
        <v>97</v>
      </c>
      <c r="CIO49" s="135" t="s">
        <v>97</v>
      </c>
      <c r="CIP49" s="135" t="s">
        <v>97</v>
      </c>
      <c r="CIQ49" s="135" t="s">
        <v>97</v>
      </c>
      <c r="CIR49" s="135" t="s">
        <v>97</v>
      </c>
      <c r="CIS49" s="135" t="s">
        <v>97</v>
      </c>
      <c r="CIT49" s="135" t="s">
        <v>97</v>
      </c>
      <c r="CIU49" s="135" t="s">
        <v>97</v>
      </c>
      <c r="CIV49" s="135" t="s">
        <v>97</v>
      </c>
      <c r="CIW49" s="135" t="s">
        <v>97</v>
      </c>
      <c r="CIX49" s="135" t="s">
        <v>97</v>
      </c>
      <c r="CIY49" s="135" t="s">
        <v>97</v>
      </c>
      <c r="CIZ49" s="135" t="s">
        <v>97</v>
      </c>
      <c r="CJA49" s="135" t="s">
        <v>97</v>
      </c>
      <c r="CJB49" s="135" t="s">
        <v>97</v>
      </c>
      <c r="CJC49" s="135" t="s">
        <v>97</v>
      </c>
      <c r="CJD49" s="135" t="s">
        <v>97</v>
      </c>
      <c r="CJE49" s="135" t="s">
        <v>97</v>
      </c>
      <c r="CJF49" s="135" t="s">
        <v>97</v>
      </c>
      <c r="CJG49" s="135" t="s">
        <v>97</v>
      </c>
      <c r="CJH49" s="135" t="s">
        <v>97</v>
      </c>
      <c r="CJI49" s="135" t="s">
        <v>97</v>
      </c>
      <c r="CJJ49" s="135" t="s">
        <v>97</v>
      </c>
      <c r="CJK49" s="135" t="s">
        <v>97</v>
      </c>
      <c r="CJL49" s="135" t="s">
        <v>97</v>
      </c>
      <c r="CJM49" s="135" t="s">
        <v>97</v>
      </c>
      <c r="CJN49" s="135" t="s">
        <v>97</v>
      </c>
      <c r="CJO49" s="135" t="s">
        <v>97</v>
      </c>
      <c r="CJP49" s="135" t="s">
        <v>97</v>
      </c>
      <c r="CJQ49" s="135" t="s">
        <v>97</v>
      </c>
      <c r="CJR49" s="135" t="s">
        <v>97</v>
      </c>
      <c r="CJS49" s="135" t="s">
        <v>97</v>
      </c>
      <c r="CJT49" s="135" t="s">
        <v>97</v>
      </c>
      <c r="CJU49" s="135" t="s">
        <v>97</v>
      </c>
      <c r="CJV49" s="135" t="s">
        <v>97</v>
      </c>
      <c r="CJW49" s="135" t="s">
        <v>97</v>
      </c>
      <c r="CJX49" s="135" t="s">
        <v>97</v>
      </c>
      <c r="CJY49" s="135" t="s">
        <v>97</v>
      </c>
      <c r="CJZ49" s="135" t="s">
        <v>97</v>
      </c>
      <c r="CKA49" s="135" t="s">
        <v>97</v>
      </c>
      <c r="CKB49" s="135" t="s">
        <v>97</v>
      </c>
      <c r="CKC49" s="135" t="s">
        <v>97</v>
      </c>
      <c r="CKD49" s="135" t="s">
        <v>97</v>
      </c>
      <c r="CKE49" s="135" t="s">
        <v>97</v>
      </c>
      <c r="CKF49" s="135" t="s">
        <v>97</v>
      </c>
      <c r="CKG49" s="135" t="s">
        <v>97</v>
      </c>
      <c r="CKH49" s="135" t="s">
        <v>97</v>
      </c>
      <c r="CKI49" s="135" t="s">
        <v>97</v>
      </c>
      <c r="CKJ49" s="135" t="s">
        <v>97</v>
      </c>
      <c r="CKK49" s="135" t="s">
        <v>97</v>
      </c>
      <c r="CKL49" s="135" t="s">
        <v>97</v>
      </c>
      <c r="CKM49" s="135" t="s">
        <v>97</v>
      </c>
      <c r="CKN49" s="135" t="s">
        <v>97</v>
      </c>
      <c r="CKO49" s="135" t="s">
        <v>97</v>
      </c>
      <c r="CKP49" s="135" t="s">
        <v>97</v>
      </c>
      <c r="CKQ49" s="135" t="s">
        <v>97</v>
      </c>
      <c r="CKR49" s="135" t="s">
        <v>97</v>
      </c>
      <c r="CKS49" s="135" t="s">
        <v>97</v>
      </c>
      <c r="CKT49" s="135" t="s">
        <v>97</v>
      </c>
      <c r="CKU49" s="135" t="s">
        <v>97</v>
      </c>
      <c r="CKV49" s="135" t="s">
        <v>97</v>
      </c>
      <c r="CKW49" s="135" t="s">
        <v>97</v>
      </c>
      <c r="CKX49" s="135" t="s">
        <v>97</v>
      </c>
      <c r="CKY49" s="135" t="s">
        <v>97</v>
      </c>
      <c r="CKZ49" s="135" t="s">
        <v>97</v>
      </c>
      <c r="CLA49" s="135" t="s">
        <v>97</v>
      </c>
      <c r="CLB49" s="135" t="s">
        <v>97</v>
      </c>
      <c r="CLC49" s="135" t="s">
        <v>97</v>
      </c>
      <c r="CLD49" s="135" t="s">
        <v>97</v>
      </c>
      <c r="CLE49" s="135" t="s">
        <v>97</v>
      </c>
      <c r="CLF49" s="135" t="s">
        <v>97</v>
      </c>
      <c r="CLG49" s="135" t="s">
        <v>97</v>
      </c>
      <c r="CLH49" s="135" t="s">
        <v>97</v>
      </c>
      <c r="CLI49" s="135" t="s">
        <v>97</v>
      </c>
      <c r="CLJ49" s="135" t="s">
        <v>97</v>
      </c>
      <c r="CLK49" s="135" t="s">
        <v>97</v>
      </c>
      <c r="CLL49" s="135" t="s">
        <v>97</v>
      </c>
      <c r="CLM49" s="135" t="s">
        <v>97</v>
      </c>
      <c r="CLN49" s="135" t="s">
        <v>97</v>
      </c>
      <c r="CLO49" s="135" t="s">
        <v>97</v>
      </c>
      <c r="CLP49" s="135" t="s">
        <v>97</v>
      </c>
      <c r="CLQ49" s="135" t="s">
        <v>97</v>
      </c>
      <c r="CLR49" s="135" t="s">
        <v>97</v>
      </c>
      <c r="CLS49" s="135" t="s">
        <v>97</v>
      </c>
      <c r="CLT49" s="135" t="s">
        <v>97</v>
      </c>
      <c r="CLU49" s="135" t="s">
        <v>97</v>
      </c>
      <c r="CLV49" s="135" t="s">
        <v>97</v>
      </c>
      <c r="CLW49" s="135" t="s">
        <v>97</v>
      </c>
      <c r="CLX49" s="135" t="s">
        <v>97</v>
      </c>
      <c r="CLY49" s="135" t="s">
        <v>97</v>
      </c>
      <c r="CLZ49" s="135" t="s">
        <v>97</v>
      </c>
      <c r="CMA49" s="135" t="s">
        <v>97</v>
      </c>
      <c r="CMB49" s="135" t="s">
        <v>97</v>
      </c>
      <c r="CMC49" s="135" t="s">
        <v>97</v>
      </c>
      <c r="CMD49" s="135" t="s">
        <v>97</v>
      </c>
      <c r="CME49" s="135" t="s">
        <v>97</v>
      </c>
      <c r="CMF49" s="135" t="s">
        <v>97</v>
      </c>
      <c r="CMG49" s="135" t="s">
        <v>97</v>
      </c>
      <c r="CMH49" s="135" t="s">
        <v>97</v>
      </c>
      <c r="CMI49" s="135" t="s">
        <v>97</v>
      </c>
      <c r="CMJ49" s="135" t="s">
        <v>97</v>
      </c>
      <c r="CMK49" s="135" t="s">
        <v>97</v>
      </c>
      <c r="CML49" s="135" t="s">
        <v>97</v>
      </c>
      <c r="CMM49" s="135" t="s">
        <v>97</v>
      </c>
      <c r="CMN49" s="135" t="s">
        <v>97</v>
      </c>
      <c r="CMO49" s="135" t="s">
        <v>97</v>
      </c>
      <c r="CMP49" s="135" t="s">
        <v>97</v>
      </c>
      <c r="CMQ49" s="135" t="s">
        <v>97</v>
      </c>
      <c r="CMR49" s="135" t="s">
        <v>97</v>
      </c>
      <c r="CMS49" s="135" t="s">
        <v>97</v>
      </c>
      <c r="CMT49" s="135" t="s">
        <v>97</v>
      </c>
      <c r="CMU49" s="135" t="s">
        <v>97</v>
      </c>
      <c r="CMV49" s="135" t="s">
        <v>97</v>
      </c>
      <c r="CMW49" s="135" t="s">
        <v>97</v>
      </c>
      <c r="CMX49" s="135" t="s">
        <v>97</v>
      </c>
      <c r="CMY49" s="135" t="s">
        <v>97</v>
      </c>
      <c r="CMZ49" s="135" t="s">
        <v>97</v>
      </c>
      <c r="CNA49" s="135" t="s">
        <v>97</v>
      </c>
      <c r="CNB49" s="135" t="s">
        <v>97</v>
      </c>
      <c r="CNC49" s="135" t="s">
        <v>97</v>
      </c>
      <c r="CND49" s="135" t="s">
        <v>97</v>
      </c>
      <c r="CNE49" s="135" t="s">
        <v>97</v>
      </c>
      <c r="CNF49" s="135" t="s">
        <v>97</v>
      </c>
      <c r="CNG49" s="135" t="s">
        <v>97</v>
      </c>
      <c r="CNH49" s="135" t="s">
        <v>97</v>
      </c>
      <c r="CNI49" s="135" t="s">
        <v>97</v>
      </c>
      <c r="CNJ49" s="135" t="s">
        <v>97</v>
      </c>
      <c r="CNK49" s="135" t="s">
        <v>97</v>
      </c>
      <c r="CNL49" s="135" t="s">
        <v>97</v>
      </c>
      <c r="CNM49" s="135" t="s">
        <v>97</v>
      </c>
      <c r="CNN49" s="135" t="s">
        <v>97</v>
      </c>
      <c r="CNO49" s="135" t="s">
        <v>97</v>
      </c>
      <c r="CNP49" s="135" t="s">
        <v>97</v>
      </c>
      <c r="CNQ49" s="135" t="s">
        <v>97</v>
      </c>
      <c r="CNR49" s="135" t="s">
        <v>97</v>
      </c>
      <c r="CNS49" s="135" t="s">
        <v>97</v>
      </c>
      <c r="CNT49" s="135" t="s">
        <v>97</v>
      </c>
      <c r="CNU49" s="135" t="s">
        <v>97</v>
      </c>
      <c r="CNV49" s="135" t="s">
        <v>97</v>
      </c>
      <c r="CNW49" s="135" t="s">
        <v>97</v>
      </c>
      <c r="CNX49" s="135" t="s">
        <v>97</v>
      </c>
      <c r="CNY49" s="135" t="s">
        <v>97</v>
      </c>
      <c r="CNZ49" s="135" t="s">
        <v>97</v>
      </c>
      <c r="COA49" s="135" t="s">
        <v>97</v>
      </c>
      <c r="COB49" s="135" t="s">
        <v>97</v>
      </c>
      <c r="COC49" s="135" t="s">
        <v>97</v>
      </c>
      <c r="COD49" s="135" t="s">
        <v>97</v>
      </c>
      <c r="COE49" s="135" t="s">
        <v>97</v>
      </c>
      <c r="COF49" s="135" t="s">
        <v>97</v>
      </c>
      <c r="COG49" s="135" t="s">
        <v>97</v>
      </c>
      <c r="COH49" s="135" t="s">
        <v>97</v>
      </c>
      <c r="COI49" s="135" t="s">
        <v>97</v>
      </c>
      <c r="COJ49" s="135" t="s">
        <v>97</v>
      </c>
      <c r="COK49" s="135" t="s">
        <v>97</v>
      </c>
      <c r="COL49" s="135" t="s">
        <v>97</v>
      </c>
      <c r="COM49" s="135" t="s">
        <v>97</v>
      </c>
      <c r="CON49" s="135" t="s">
        <v>97</v>
      </c>
      <c r="COO49" s="135" t="s">
        <v>97</v>
      </c>
      <c r="COP49" s="135" t="s">
        <v>97</v>
      </c>
      <c r="COQ49" s="135" t="s">
        <v>97</v>
      </c>
      <c r="COR49" s="135" t="s">
        <v>97</v>
      </c>
      <c r="COS49" s="135" t="s">
        <v>97</v>
      </c>
      <c r="COT49" s="135" t="s">
        <v>97</v>
      </c>
      <c r="COU49" s="135" t="s">
        <v>97</v>
      </c>
      <c r="COV49" s="135" t="s">
        <v>97</v>
      </c>
      <c r="COW49" s="135" t="s">
        <v>97</v>
      </c>
      <c r="COX49" s="135" t="s">
        <v>97</v>
      </c>
      <c r="COY49" s="135" t="s">
        <v>97</v>
      </c>
      <c r="COZ49" s="135" t="s">
        <v>97</v>
      </c>
      <c r="CPA49" s="135" t="s">
        <v>97</v>
      </c>
      <c r="CPB49" s="135" t="s">
        <v>97</v>
      </c>
      <c r="CPC49" s="135" t="s">
        <v>97</v>
      </c>
      <c r="CPD49" s="135" t="s">
        <v>97</v>
      </c>
      <c r="CPE49" s="135" t="s">
        <v>97</v>
      </c>
      <c r="CPF49" s="135" t="s">
        <v>97</v>
      </c>
      <c r="CPG49" s="135" t="s">
        <v>97</v>
      </c>
      <c r="CPH49" s="135" t="s">
        <v>97</v>
      </c>
      <c r="CPI49" s="135" t="s">
        <v>97</v>
      </c>
      <c r="CPJ49" s="135" t="s">
        <v>97</v>
      </c>
      <c r="CPK49" s="135" t="s">
        <v>97</v>
      </c>
      <c r="CPL49" s="135" t="s">
        <v>97</v>
      </c>
      <c r="CPM49" s="135" t="s">
        <v>97</v>
      </c>
      <c r="CPN49" s="135" t="s">
        <v>97</v>
      </c>
      <c r="CPO49" s="135" t="s">
        <v>97</v>
      </c>
      <c r="CPP49" s="135" t="s">
        <v>97</v>
      </c>
      <c r="CPQ49" s="135" t="s">
        <v>97</v>
      </c>
      <c r="CPR49" s="135" t="s">
        <v>97</v>
      </c>
      <c r="CPS49" s="135" t="s">
        <v>97</v>
      </c>
      <c r="CPT49" s="135" t="s">
        <v>97</v>
      </c>
      <c r="CPU49" s="135" t="s">
        <v>97</v>
      </c>
      <c r="CPV49" s="135" t="s">
        <v>97</v>
      </c>
      <c r="CPW49" s="135" t="s">
        <v>97</v>
      </c>
      <c r="CPX49" s="135" t="s">
        <v>97</v>
      </c>
      <c r="CPY49" s="135" t="s">
        <v>97</v>
      </c>
      <c r="CPZ49" s="135" t="s">
        <v>97</v>
      </c>
      <c r="CQA49" s="135" t="s">
        <v>97</v>
      </c>
      <c r="CQB49" s="135" t="s">
        <v>97</v>
      </c>
      <c r="CQC49" s="135" t="s">
        <v>97</v>
      </c>
      <c r="CQD49" s="135" t="s">
        <v>97</v>
      </c>
      <c r="CQE49" s="135" t="s">
        <v>97</v>
      </c>
      <c r="CQF49" s="135" t="s">
        <v>97</v>
      </c>
      <c r="CQG49" s="135" t="s">
        <v>97</v>
      </c>
      <c r="CQH49" s="135" t="s">
        <v>97</v>
      </c>
      <c r="CQI49" s="135" t="s">
        <v>97</v>
      </c>
      <c r="CQJ49" s="135" t="s">
        <v>97</v>
      </c>
      <c r="CQK49" s="135" t="s">
        <v>97</v>
      </c>
      <c r="CQL49" s="135" t="s">
        <v>97</v>
      </c>
      <c r="CQM49" s="135" t="s">
        <v>97</v>
      </c>
      <c r="CQN49" s="135" t="s">
        <v>97</v>
      </c>
      <c r="CQO49" s="135" t="s">
        <v>97</v>
      </c>
      <c r="CQP49" s="135" t="s">
        <v>97</v>
      </c>
      <c r="CQQ49" s="135" t="s">
        <v>97</v>
      </c>
      <c r="CQR49" s="135" t="s">
        <v>97</v>
      </c>
      <c r="CQS49" s="135" t="s">
        <v>97</v>
      </c>
      <c r="CQT49" s="135" t="s">
        <v>97</v>
      </c>
      <c r="CQU49" s="135" t="s">
        <v>97</v>
      </c>
      <c r="CQV49" s="135" t="s">
        <v>97</v>
      </c>
      <c r="CQW49" s="135" t="s">
        <v>97</v>
      </c>
      <c r="CQX49" s="135" t="s">
        <v>97</v>
      </c>
      <c r="CQY49" s="135" t="s">
        <v>97</v>
      </c>
      <c r="CQZ49" s="135" t="s">
        <v>97</v>
      </c>
      <c r="CRA49" s="135" t="s">
        <v>97</v>
      </c>
      <c r="CRB49" s="135" t="s">
        <v>97</v>
      </c>
      <c r="CRC49" s="135" t="s">
        <v>97</v>
      </c>
      <c r="CRD49" s="135" t="s">
        <v>97</v>
      </c>
      <c r="CRE49" s="135" t="s">
        <v>97</v>
      </c>
      <c r="CRF49" s="135" t="s">
        <v>97</v>
      </c>
      <c r="CRG49" s="135" t="s">
        <v>97</v>
      </c>
      <c r="CRH49" s="135" t="s">
        <v>97</v>
      </c>
      <c r="CRI49" s="135" t="s">
        <v>97</v>
      </c>
      <c r="CRJ49" s="135" t="s">
        <v>97</v>
      </c>
      <c r="CRK49" s="135" t="s">
        <v>97</v>
      </c>
      <c r="CRL49" s="135" t="s">
        <v>97</v>
      </c>
      <c r="CRM49" s="135" t="s">
        <v>97</v>
      </c>
      <c r="CRN49" s="135" t="s">
        <v>97</v>
      </c>
      <c r="CRO49" s="135" t="s">
        <v>97</v>
      </c>
      <c r="CRP49" s="135" t="s">
        <v>97</v>
      </c>
      <c r="CRQ49" s="135" t="s">
        <v>97</v>
      </c>
      <c r="CRR49" s="135" t="s">
        <v>97</v>
      </c>
      <c r="CRS49" s="135" t="s">
        <v>97</v>
      </c>
      <c r="CRT49" s="135" t="s">
        <v>97</v>
      </c>
      <c r="CRU49" s="135" t="s">
        <v>97</v>
      </c>
      <c r="CRV49" s="135" t="s">
        <v>97</v>
      </c>
      <c r="CRW49" s="135" t="s">
        <v>97</v>
      </c>
      <c r="CRX49" s="135" t="s">
        <v>97</v>
      </c>
      <c r="CRY49" s="135" t="s">
        <v>97</v>
      </c>
      <c r="CRZ49" s="135" t="s">
        <v>97</v>
      </c>
      <c r="CSA49" s="135" t="s">
        <v>97</v>
      </c>
      <c r="CSB49" s="135" t="s">
        <v>97</v>
      </c>
      <c r="CSC49" s="135" t="s">
        <v>97</v>
      </c>
      <c r="CSD49" s="135" t="s">
        <v>97</v>
      </c>
      <c r="CSE49" s="135" t="s">
        <v>97</v>
      </c>
      <c r="CSF49" s="135" t="s">
        <v>97</v>
      </c>
      <c r="CSG49" s="135" t="s">
        <v>97</v>
      </c>
      <c r="CSH49" s="135" t="s">
        <v>97</v>
      </c>
      <c r="CSI49" s="135" t="s">
        <v>97</v>
      </c>
      <c r="CSJ49" s="135" t="s">
        <v>97</v>
      </c>
      <c r="CSK49" s="135" t="s">
        <v>97</v>
      </c>
      <c r="CSL49" s="135" t="s">
        <v>97</v>
      </c>
      <c r="CSM49" s="135" t="s">
        <v>97</v>
      </c>
      <c r="CSN49" s="135" t="s">
        <v>97</v>
      </c>
      <c r="CSO49" s="135" t="s">
        <v>97</v>
      </c>
      <c r="CSP49" s="135" t="s">
        <v>97</v>
      </c>
      <c r="CSQ49" s="135" t="s">
        <v>97</v>
      </c>
      <c r="CSR49" s="135" t="s">
        <v>97</v>
      </c>
      <c r="CSS49" s="135" t="s">
        <v>97</v>
      </c>
      <c r="CST49" s="135" t="s">
        <v>97</v>
      </c>
      <c r="CSU49" s="135" t="s">
        <v>97</v>
      </c>
      <c r="CSV49" s="135" t="s">
        <v>97</v>
      </c>
      <c r="CSW49" s="135" t="s">
        <v>97</v>
      </c>
      <c r="CSX49" s="135" t="s">
        <v>97</v>
      </c>
      <c r="CSY49" s="135" t="s">
        <v>97</v>
      </c>
      <c r="CSZ49" s="135" t="s">
        <v>97</v>
      </c>
      <c r="CTA49" s="135" t="s">
        <v>97</v>
      </c>
      <c r="CTB49" s="135" t="s">
        <v>97</v>
      </c>
      <c r="CTC49" s="135" t="s">
        <v>97</v>
      </c>
      <c r="CTD49" s="135" t="s">
        <v>97</v>
      </c>
      <c r="CTE49" s="135" t="s">
        <v>97</v>
      </c>
      <c r="CTF49" s="135" t="s">
        <v>97</v>
      </c>
      <c r="CTG49" s="135" t="s">
        <v>97</v>
      </c>
      <c r="CTH49" s="135" t="s">
        <v>97</v>
      </c>
      <c r="CTI49" s="135" t="s">
        <v>97</v>
      </c>
      <c r="CTJ49" s="135" t="s">
        <v>97</v>
      </c>
      <c r="CTK49" s="135" t="s">
        <v>97</v>
      </c>
      <c r="CTL49" s="135" t="s">
        <v>97</v>
      </c>
      <c r="CTM49" s="135" t="s">
        <v>97</v>
      </c>
      <c r="CTN49" s="135" t="s">
        <v>97</v>
      </c>
      <c r="CTO49" s="135" t="s">
        <v>97</v>
      </c>
      <c r="CTP49" s="135" t="s">
        <v>97</v>
      </c>
      <c r="CTQ49" s="135" t="s">
        <v>97</v>
      </c>
      <c r="CTR49" s="135" t="s">
        <v>97</v>
      </c>
      <c r="CTS49" s="135" t="s">
        <v>97</v>
      </c>
      <c r="CTT49" s="135" t="s">
        <v>97</v>
      </c>
      <c r="CTU49" s="135" t="s">
        <v>97</v>
      </c>
      <c r="CTV49" s="135" t="s">
        <v>97</v>
      </c>
      <c r="CTW49" s="135" t="s">
        <v>97</v>
      </c>
      <c r="CTX49" s="135" t="s">
        <v>97</v>
      </c>
      <c r="CTY49" s="135" t="s">
        <v>97</v>
      </c>
      <c r="CTZ49" s="135" t="s">
        <v>97</v>
      </c>
      <c r="CUA49" s="135" t="s">
        <v>97</v>
      </c>
      <c r="CUB49" s="135" t="s">
        <v>97</v>
      </c>
      <c r="CUC49" s="135" t="s">
        <v>97</v>
      </c>
      <c r="CUD49" s="135" t="s">
        <v>97</v>
      </c>
      <c r="CUE49" s="135" t="s">
        <v>97</v>
      </c>
      <c r="CUF49" s="135" t="s">
        <v>97</v>
      </c>
      <c r="CUG49" s="135" t="s">
        <v>97</v>
      </c>
      <c r="CUH49" s="135" t="s">
        <v>97</v>
      </c>
      <c r="CUI49" s="135" t="s">
        <v>97</v>
      </c>
      <c r="CUJ49" s="135" t="s">
        <v>97</v>
      </c>
      <c r="CUK49" s="135" t="s">
        <v>97</v>
      </c>
      <c r="CUL49" s="135" t="s">
        <v>97</v>
      </c>
      <c r="CUM49" s="135" t="s">
        <v>97</v>
      </c>
      <c r="CUN49" s="135" t="s">
        <v>97</v>
      </c>
      <c r="CUO49" s="135" t="s">
        <v>97</v>
      </c>
      <c r="CUP49" s="135" t="s">
        <v>97</v>
      </c>
      <c r="CUQ49" s="135" t="s">
        <v>97</v>
      </c>
      <c r="CUR49" s="135" t="s">
        <v>97</v>
      </c>
      <c r="CUS49" s="135" t="s">
        <v>97</v>
      </c>
      <c r="CUT49" s="135" t="s">
        <v>97</v>
      </c>
      <c r="CUU49" s="135" t="s">
        <v>97</v>
      </c>
      <c r="CUV49" s="135" t="s">
        <v>97</v>
      </c>
      <c r="CUW49" s="135" t="s">
        <v>97</v>
      </c>
      <c r="CUX49" s="135" t="s">
        <v>97</v>
      </c>
      <c r="CUY49" s="135" t="s">
        <v>97</v>
      </c>
      <c r="CUZ49" s="135" t="s">
        <v>97</v>
      </c>
      <c r="CVA49" s="135" t="s">
        <v>97</v>
      </c>
      <c r="CVB49" s="135" t="s">
        <v>97</v>
      </c>
      <c r="CVC49" s="135" t="s">
        <v>97</v>
      </c>
      <c r="CVD49" s="135" t="s">
        <v>97</v>
      </c>
      <c r="CVE49" s="135" t="s">
        <v>97</v>
      </c>
      <c r="CVF49" s="135" t="s">
        <v>97</v>
      </c>
      <c r="CVG49" s="135" t="s">
        <v>97</v>
      </c>
      <c r="CVH49" s="135" t="s">
        <v>97</v>
      </c>
      <c r="CVI49" s="135" t="s">
        <v>97</v>
      </c>
      <c r="CVJ49" s="135" t="s">
        <v>97</v>
      </c>
      <c r="CVK49" s="135" t="s">
        <v>97</v>
      </c>
      <c r="CVL49" s="135" t="s">
        <v>97</v>
      </c>
      <c r="CVM49" s="135" t="s">
        <v>97</v>
      </c>
      <c r="CVN49" s="135" t="s">
        <v>97</v>
      </c>
      <c r="CVO49" s="135" t="s">
        <v>97</v>
      </c>
      <c r="CVP49" s="135" t="s">
        <v>97</v>
      </c>
      <c r="CVQ49" s="135" t="s">
        <v>97</v>
      </c>
      <c r="CVR49" s="135" t="s">
        <v>97</v>
      </c>
      <c r="CVS49" s="135" t="s">
        <v>97</v>
      </c>
      <c r="CVT49" s="135" t="s">
        <v>97</v>
      </c>
      <c r="CVU49" s="135" t="s">
        <v>97</v>
      </c>
      <c r="CVV49" s="135" t="s">
        <v>97</v>
      </c>
      <c r="CVW49" s="135" t="s">
        <v>97</v>
      </c>
      <c r="CVX49" s="135" t="s">
        <v>97</v>
      </c>
      <c r="CVY49" s="135" t="s">
        <v>97</v>
      </c>
      <c r="CVZ49" s="135" t="s">
        <v>97</v>
      </c>
      <c r="CWA49" s="135" t="s">
        <v>97</v>
      </c>
      <c r="CWB49" s="135" t="s">
        <v>97</v>
      </c>
      <c r="CWC49" s="135" t="s">
        <v>97</v>
      </c>
      <c r="CWD49" s="135" t="s">
        <v>97</v>
      </c>
      <c r="CWE49" s="135" t="s">
        <v>97</v>
      </c>
      <c r="CWF49" s="135" t="s">
        <v>97</v>
      </c>
      <c r="CWG49" s="135" t="s">
        <v>97</v>
      </c>
      <c r="CWH49" s="135" t="s">
        <v>97</v>
      </c>
      <c r="CWI49" s="135" t="s">
        <v>97</v>
      </c>
      <c r="CWJ49" s="135" t="s">
        <v>97</v>
      </c>
      <c r="CWK49" s="135" t="s">
        <v>97</v>
      </c>
      <c r="CWL49" s="135" t="s">
        <v>97</v>
      </c>
      <c r="CWM49" s="135" t="s">
        <v>97</v>
      </c>
      <c r="CWN49" s="135" t="s">
        <v>97</v>
      </c>
      <c r="CWO49" s="135" t="s">
        <v>97</v>
      </c>
      <c r="CWP49" s="135" t="s">
        <v>97</v>
      </c>
      <c r="CWQ49" s="135" t="s">
        <v>97</v>
      </c>
      <c r="CWR49" s="135" t="s">
        <v>97</v>
      </c>
      <c r="CWS49" s="135" t="s">
        <v>97</v>
      </c>
      <c r="CWT49" s="135" t="s">
        <v>97</v>
      </c>
      <c r="CWU49" s="135" t="s">
        <v>97</v>
      </c>
      <c r="CWV49" s="135" t="s">
        <v>97</v>
      </c>
      <c r="CWW49" s="135" t="s">
        <v>97</v>
      </c>
      <c r="CWX49" s="135" t="s">
        <v>97</v>
      </c>
      <c r="CWY49" s="135" t="s">
        <v>97</v>
      </c>
      <c r="CWZ49" s="135" t="s">
        <v>97</v>
      </c>
      <c r="CXA49" s="135" t="s">
        <v>97</v>
      </c>
      <c r="CXB49" s="135" t="s">
        <v>97</v>
      </c>
      <c r="CXC49" s="135" t="s">
        <v>97</v>
      </c>
      <c r="CXD49" s="135" t="s">
        <v>97</v>
      </c>
      <c r="CXE49" s="135" t="s">
        <v>97</v>
      </c>
      <c r="CXF49" s="135" t="s">
        <v>97</v>
      </c>
      <c r="CXG49" s="135" t="s">
        <v>97</v>
      </c>
      <c r="CXH49" s="135" t="s">
        <v>97</v>
      </c>
      <c r="CXI49" s="135" t="s">
        <v>97</v>
      </c>
      <c r="CXJ49" s="135" t="s">
        <v>97</v>
      </c>
      <c r="CXK49" s="135" t="s">
        <v>97</v>
      </c>
      <c r="CXL49" s="135" t="s">
        <v>97</v>
      </c>
      <c r="CXM49" s="135" t="s">
        <v>97</v>
      </c>
      <c r="CXN49" s="135" t="s">
        <v>97</v>
      </c>
      <c r="CXO49" s="135" t="s">
        <v>97</v>
      </c>
      <c r="CXP49" s="135" t="s">
        <v>97</v>
      </c>
      <c r="CXQ49" s="135" t="s">
        <v>97</v>
      </c>
      <c r="CXR49" s="135" t="s">
        <v>97</v>
      </c>
      <c r="CXS49" s="135" t="s">
        <v>97</v>
      </c>
      <c r="CXT49" s="135" t="s">
        <v>97</v>
      </c>
      <c r="CXU49" s="135" t="s">
        <v>97</v>
      </c>
      <c r="CXV49" s="135" t="s">
        <v>97</v>
      </c>
      <c r="CXW49" s="135" t="s">
        <v>97</v>
      </c>
      <c r="CXX49" s="135" t="s">
        <v>97</v>
      </c>
      <c r="CXY49" s="135" t="s">
        <v>97</v>
      </c>
      <c r="CXZ49" s="135" t="s">
        <v>97</v>
      </c>
      <c r="CYA49" s="135" t="s">
        <v>97</v>
      </c>
      <c r="CYB49" s="135" t="s">
        <v>97</v>
      </c>
      <c r="CYC49" s="135" t="s">
        <v>97</v>
      </c>
      <c r="CYD49" s="135" t="s">
        <v>97</v>
      </c>
      <c r="CYE49" s="135" t="s">
        <v>97</v>
      </c>
      <c r="CYF49" s="135" t="s">
        <v>97</v>
      </c>
      <c r="CYG49" s="135" t="s">
        <v>97</v>
      </c>
      <c r="CYH49" s="135" t="s">
        <v>97</v>
      </c>
      <c r="CYI49" s="135" t="s">
        <v>97</v>
      </c>
      <c r="CYJ49" s="135" t="s">
        <v>97</v>
      </c>
      <c r="CYK49" s="135" t="s">
        <v>97</v>
      </c>
      <c r="CYL49" s="135" t="s">
        <v>97</v>
      </c>
      <c r="CYM49" s="135" t="s">
        <v>97</v>
      </c>
      <c r="CYN49" s="135" t="s">
        <v>97</v>
      </c>
      <c r="CYO49" s="135" t="s">
        <v>97</v>
      </c>
      <c r="CYP49" s="135" t="s">
        <v>97</v>
      </c>
      <c r="CYQ49" s="135" t="s">
        <v>97</v>
      </c>
      <c r="CYR49" s="135" t="s">
        <v>97</v>
      </c>
      <c r="CYS49" s="135" t="s">
        <v>97</v>
      </c>
      <c r="CYT49" s="135" t="s">
        <v>97</v>
      </c>
      <c r="CYU49" s="135" t="s">
        <v>97</v>
      </c>
      <c r="CYV49" s="135" t="s">
        <v>97</v>
      </c>
      <c r="CYW49" s="135" t="s">
        <v>97</v>
      </c>
      <c r="CYX49" s="135" t="s">
        <v>97</v>
      </c>
      <c r="CYY49" s="135" t="s">
        <v>97</v>
      </c>
      <c r="CYZ49" s="135" t="s">
        <v>97</v>
      </c>
      <c r="CZA49" s="135" t="s">
        <v>97</v>
      </c>
      <c r="CZB49" s="135" t="s">
        <v>97</v>
      </c>
      <c r="CZC49" s="135" t="s">
        <v>97</v>
      </c>
      <c r="CZD49" s="135" t="s">
        <v>97</v>
      </c>
      <c r="CZE49" s="135" t="s">
        <v>97</v>
      </c>
      <c r="CZF49" s="135" t="s">
        <v>97</v>
      </c>
      <c r="CZG49" s="135" t="s">
        <v>97</v>
      </c>
      <c r="CZH49" s="135" t="s">
        <v>97</v>
      </c>
      <c r="CZI49" s="135" t="s">
        <v>97</v>
      </c>
      <c r="CZJ49" s="135" t="s">
        <v>97</v>
      </c>
      <c r="CZK49" s="135" t="s">
        <v>97</v>
      </c>
      <c r="CZL49" s="135" t="s">
        <v>97</v>
      </c>
      <c r="CZM49" s="135" t="s">
        <v>97</v>
      </c>
      <c r="CZN49" s="135" t="s">
        <v>97</v>
      </c>
      <c r="CZO49" s="135" t="s">
        <v>97</v>
      </c>
      <c r="CZP49" s="135" t="s">
        <v>97</v>
      </c>
      <c r="CZQ49" s="135" t="s">
        <v>97</v>
      </c>
      <c r="CZR49" s="135" t="s">
        <v>97</v>
      </c>
      <c r="CZS49" s="135" t="s">
        <v>97</v>
      </c>
      <c r="CZT49" s="135" t="s">
        <v>97</v>
      </c>
      <c r="CZU49" s="135" t="s">
        <v>97</v>
      </c>
      <c r="CZV49" s="135" t="s">
        <v>97</v>
      </c>
      <c r="CZW49" s="135" t="s">
        <v>97</v>
      </c>
      <c r="CZX49" s="135" t="s">
        <v>97</v>
      </c>
      <c r="CZY49" s="135" t="s">
        <v>97</v>
      </c>
      <c r="CZZ49" s="135" t="s">
        <v>97</v>
      </c>
      <c r="DAA49" s="135" t="s">
        <v>97</v>
      </c>
      <c r="DAB49" s="135" t="s">
        <v>97</v>
      </c>
      <c r="DAC49" s="135" t="s">
        <v>97</v>
      </c>
      <c r="DAD49" s="135" t="s">
        <v>97</v>
      </c>
      <c r="DAE49" s="135" t="s">
        <v>97</v>
      </c>
      <c r="DAF49" s="135" t="s">
        <v>97</v>
      </c>
      <c r="DAG49" s="135" t="s">
        <v>97</v>
      </c>
      <c r="DAH49" s="135" t="s">
        <v>97</v>
      </c>
      <c r="DAI49" s="135" t="s">
        <v>97</v>
      </c>
      <c r="DAJ49" s="135" t="s">
        <v>97</v>
      </c>
      <c r="DAK49" s="135" t="s">
        <v>97</v>
      </c>
      <c r="DAL49" s="135" t="s">
        <v>97</v>
      </c>
      <c r="DAM49" s="135" t="s">
        <v>97</v>
      </c>
      <c r="DAN49" s="135" t="s">
        <v>97</v>
      </c>
      <c r="DAO49" s="135" t="s">
        <v>97</v>
      </c>
      <c r="DAP49" s="135" t="s">
        <v>97</v>
      </c>
      <c r="DAQ49" s="135" t="s">
        <v>97</v>
      </c>
      <c r="DAR49" s="135" t="s">
        <v>97</v>
      </c>
      <c r="DAS49" s="135" t="s">
        <v>97</v>
      </c>
      <c r="DAT49" s="135" t="s">
        <v>97</v>
      </c>
      <c r="DAU49" s="135" t="s">
        <v>97</v>
      </c>
      <c r="DAV49" s="135" t="s">
        <v>97</v>
      </c>
      <c r="DAW49" s="135" t="s">
        <v>97</v>
      </c>
      <c r="DAX49" s="135" t="s">
        <v>97</v>
      </c>
      <c r="DAY49" s="135" t="s">
        <v>97</v>
      </c>
      <c r="DAZ49" s="135" t="s">
        <v>97</v>
      </c>
      <c r="DBA49" s="135" t="s">
        <v>97</v>
      </c>
      <c r="DBB49" s="135" t="s">
        <v>97</v>
      </c>
      <c r="DBC49" s="135" t="s">
        <v>97</v>
      </c>
      <c r="DBD49" s="135" t="s">
        <v>97</v>
      </c>
      <c r="DBE49" s="135" t="s">
        <v>97</v>
      </c>
      <c r="DBF49" s="135" t="s">
        <v>97</v>
      </c>
      <c r="DBG49" s="135" t="s">
        <v>97</v>
      </c>
      <c r="DBH49" s="135" t="s">
        <v>97</v>
      </c>
      <c r="DBI49" s="135" t="s">
        <v>97</v>
      </c>
      <c r="DBJ49" s="135" t="s">
        <v>97</v>
      </c>
      <c r="DBK49" s="135" t="s">
        <v>97</v>
      </c>
      <c r="DBL49" s="135" t="s">
        <v>97</v>
      </c>
      <c r="DBM49" s="135" t="s">
        <v>97</v>
      </c>
      <c r="DBN49" s="135" t="s">
        <v>97</v>
      </c>
      <c r="DBO49" s="135" t="s">
        <v>97</v>
      </c>
      <c r="DBP49" s="135" t="s">
        <v>97</v>
      </c>
      <c r="DBQ49" s="135" t="s">
        <v>97</v>
      </c>
      <c r="DBR49" s="135" t="s">
        <v>97</v>
      </c>
      <c r="DBS49" s="135" t="s">
        <v>97</v>
      </c>
      <c r="DBT49" s="135" t="s">
        <v>97</v>
      </c>
      <c r="DBU49" s="135" t="s">
        <v>97</v>
      </c>
      <c r="DBV49" s="135" t="s">
        <v>97</v>
      </c>
      <c r="DBW49" s="135" t="s">
        <v>97</v>
      </c>
      <c r="DBX49" s="135" t="s">
        <v>97</v>
      </c>
      <c r="DBY49" s="135" t="s">
        <v>97</v>
      </c>
      <c r="DBZ49" s="135" t="s">
        <v>97</v>
      </c>
      <c r="DCA49" s="135" t="s">
        <v>97</v>
      </c>
      <c r="DCB49" s="135" t="s">
        <v>97</v>
      </c>
      <c r="DCC49" s="135" t="s">
        <v>97</v>
      </c>
      <c r="DCD49" s="135" t="s">
        <v>97</v>
      </c>
      <c r="DCE49" s="135" t="s">
        <v>97</v>
      </c>
      <c r="DCF49" s="135" t="s">
        <v>97</v>
      </c>
      <c r="DCG49" s="135" t="s">
        <v>97</v>
      </c>
      <c r="DCH49" s="135" t="s">
        <v>97</v>
      </c>
      <c r="DCI49" s="135" t="s">
        <v>97</v>
      </c>
      <c r="DCJ49" s="135" t="s">
        <v>97</v>
      </c>
      <c r="DCK49" s="135" t="s">
        <v>97</v>
      </c>
      <c r="DCL49" s="135" t="s">
        <v>97</v>
      </c>
      <c r="DCM49" s="135" t="s">
        <v>97</v>
      </c>
      <c r="DCN49" s="135" t="s">
        <v>97</v>
      </c>
      <c r="DCO49" s="135" t="s">
        <v>97</v>
      </c>
      <c r="DCP49" s="135" t="s">
        <v>97</v>
      </c>
      <c r="DCQ49" s="135" t="s">
        <v>97</v>
      </c>
      <c r="DCR49" s="135" t="s">
        <v>97</v>
      </c>
      <c r="DCS49" s="135" t="s">
        <v>97</v>
      </c>
      <c r="DCT49" s="135" t="s">
        <v>97</v>
      </c>
      <c r="DCU49" s="135" t="s">
        <v>97</v>
      </c>
      <c r="DCV49" s="135" t="s">
        <v>97</v>
      </c>
      <c r="DCW49" s="135" t="s">
        <v>97</v>
      </c>
      <c r="DCX49" s="135" t="s">
        <v>97</v>
      </c>
      <c r="DCY49" s="135" t="s">
        <v>97</v>
      </c>
      <c r="DCZ49" s="135" t="s">
        <v>97</v>
      </c>
      <c r="DDA49" s="135" t="s">
        <v>97</v>
      </c>
      <c r="DDB49" s="135" t="s">
        <v>97</v>
      </c>
      <c r="DDC49" s="135" t="s">
        <v>97</v>
      </c>
      <c r="DDD49" s="135" t="s">
        <v>97</v>
      </c>
      <c r="DDE49" s="135" t="s">
        <v>97</v>
      </c>
      <c r="DDF49" s="135" t="s">
        <v>97</v>
      </c>
      <c r="DDG49" s="135" t="s">
        <v>97</v>
      </c>
      <c r="DDH49" s="135" t="s">
        <v>97</v>
      </c>
      <c r="DDI49" s="135" t="s">
        <v>97</v>
      </c>
      <c r="DDJ49" s="135" t="s">
        <v>97</v>
      </c>
      <c r="DDK49" s="135" t="s">
        <v>97</v>
      </c>
      <c r="DDL49" s="135" t="s">
        <v>97</v>
      </c>
      <c r="DDM49" s="135" t="s">
        <v>97</v>
      </c>
      <c r="DDN49" s="135" t="s">
        <v>97</v>
      </c>
      <c r="DDO49" s="135" t="s">
        <v>97</v>
      </c>
      <c r="DDP49" s="135" t="s">
        <v>97</v>
      </c>
      <c r="DDQ49" s="135" t="s">
        <v>97</v>
      </c>
      <c r="DDR49" s="135" t="s">
        <v>97</v>
      </c>
      <c r="DDS49" s="135" t="s">
        <v>97</v>
      </c>
      <c r="DDT49" s="135" t="s">
        <v>97</v>
      </c>
      <c r="DDU49" s="135" t="s">
        <v>97</v>
      </c>
      <c r="DDV49" s="135" t="s">
        <v>97</v>
      </c>
      <c r="DDW49" s="135" t="s">
        <v>97</v>
      </c>
      <c r="DDX49" s="135" t="s">
        <v>97</v>
      </c>
      <c r="DDY49" s="135" t="s">
        <v>97</v>
      </c>
      <c r="DDZ49" s="135" t="s">
        <v>97</v>
      </c>
      <c r="DEA49" s="135" t="s">
        <v>97</v>
      </c>
      <c r="DEB49" s="135" t="s">
        <v>97</v>
      </c>
      <c r="DEC49" s="135" t="s">
        <v>97</v>
      </c>
      <c r="DED49" s="135" t="s">
        <v>97</v>
      </c>
      <c r="DEE49" s="135" t="s">
        <v>97</v>
      </c>
      <c r="DEF49" s="135" t="s">
        <v>97</v>
      </c>
      <c r="DEG49" s="135" t="s">
        <v>97</v>
      </c>
      <c r="DEH49" s="135" t="s">
        <v>97</v>
      </c>
      <c r="DEI49" s="135" t="s">
        <v>97</v>
      </c>
      <c r="DEJ49" s="135" t="s">
        <v>97</v>
      </c>
      <c r="DEK49" s="135" t="s">
        <v>97</v>
      </c>
      <c r="DEL49" s="135" t="s">
        <v>97</v>
      </c>
      <c r="DEM49" s="135" t="s">
        <v>97</v>
      </c>
      <c r="DEN49" s="135" t="s">
        <v>97</v>
      </c>
      <c r="DEO49" s="135" t="s">
        <v>97</v>
      </c>
      <c r="DEP49" s="135" t="s">
        <v>97</v>
      </c>
      <c r="DEQ49" s="135" t="s">
        <v>97</v>
      </c>
      <c r="DER49" s="135" t="s">
        <v>97</v>
      </c>
      <c r="DES49" s="135" t="s">
        <v>97</v>
      </c>
      <c r="DET49" s="135" t="s">
        <v>97</v>
      </c>
      <c r="DEU49" s="135" t="s">
        <v>97</v>
      </c>
      <c r="DEV49" s="135" t="s">
        <v>97</v>
      </c>
      <c r="DEW49" s="135" t="s">
        <v>97</v>
      </c>
      <c r="DEX49" s="135" t="s">
        <v>97</v>
      </c>
      <c r="DEY49" s="135" t="s">
        <v>97</v>
      </c>
      <c r="DEZ49" s="135" t="s">
        <v>97</v>
      </c>
      <c r="DFA49" s="135" t="s">
        <v>97</v>
      </c>
      <c r="DFB49" s="135" t="s">
        <v>97</v>
      </c>
      <c r="DFC49" s="135" t="s">
        <v>97</v>
      </c>
      <c r="DFD49" s="135" t="s">
        <v>97</v>
      </c>
      <c r="DFE49" s="135" t="s">
        <v>97</v>
      </c>
      <c r="DFF49" s="135" t="s">
        <v>97</v>
      </c>
      <c r="DFG49" s="135" t="s">
        <v>97</v>
      </c>
      <c r="DFH49" s="135" t="s">
        <v>97</v>
      </c>
      <c r="DFI49" s="135" t="s">
        <v>97</v>
      </c>
      <c r="DFJ49" s="135" t="s">
        <v>97</v>
      </c>
      <c r="DFK49" s="135" t="s">
        <v>97</v>
      </c>
      <c r="DFL49" s="135" t="s">
        <v>97</v>
      </c>
      <c r="DFM49" s="135" t="s">
        <v>97</v>
      </c>
      <c r="DFN49" s="135" t="s">
        <v>97</v>
      </c>
      <c r="DFO49" s="135" t="s">
        <v>97</v>
      </c>
      <c r="DFP49" s="135" t="s">
        <v>97</v>
      </c>
      <c r="DFQ49" s="135" t="s">
        <v>97</v>
      </c>
      <c r="DFR49" s="135" t="s">
        <v>97</v>
      </c>
      <c r="DFS49" s="135" t="s">
        <v>97</v>
      </c>
      <c r="DFT49" s="135" t="s">
        <v>97</v>
      </c>
      <c r="DFU49" s="135" t="s">
        <v>97</v>
      </c>
      <c r="DFV49" s="135" t="s">
        <v>97</v>
      </c>
      <c r="DFW49" s="135" t="s">
        <v>97</v>
      </c>
      <c r="DFX49" s="135" t="s">
        <v>97</v>
      </c>
      <c r="DFY49" s="135" t="s">
        <v>97</v>
      </c>
      <c r="DFZ49" s="135" t="s">
        <v>97</v>
      </c>
      <c r="DGA49" s="135" t="s">
        <v>97</v>
      </c>
      <c r="DGB49" s="135" t="s">
        <v>97</v>
      </c>
      <c r="DGC49" s="135" t="s">
        <v>97</v>
      </c>
      <c r="DGD49" s="135" t="s">
        <v>97</v>
      </c>
      <c r="DGE49" s="135" t="s">
        <v>97</v>
      </c>
      <c r="DGF49" s="135" t="s">
        <v>97</v>
      </c>
      <c r="DGG49" s="135" t="s">
        <v>97</v>
      </c>
      <c r="DGH49" s="135" t="s">
        <v>97</v>
      </c>
      <c r="DGI49" s="135" t="s">
        <v>97</v>
      </c>
      <c r="DGJ49" s="135" t="s">
        <v>97</v>
      </c>
      <c r="DGK49" s="135" t="s">
        <v>97</v>
      </c>
      <c r="DGL49" s="135" t="s">
        <v>97</v>
      </c>
      <c r="DGM49" s="135" t="s">
        <v>97</v>
      </c>
      <c r="DGN49" s="135" t="s">
        <v>97</v>
      </c>
      <c r="DGO49" s="135" t="s">
        <v>97</v>
      </c>
      <c r="DGP49" s="135" t="s">
        <v>97</v>
      </c>
      <c r="DGQ49" s="135" t="s">
        <v>97</v>
      </c>
      <c r="DGR49" s="135" t="s">
        <v>97</v>
      </c>
      <c r="DGS49" s="135" t="s">
        <v>97</v>
      </c>
      <c r="DGT49" s="135" t="s">
        <v>97</v>
      </c>
      <c r="DGU49" s="135" t="s">
        <v>97</v>
      </c>
      <c r="DGV49" s="135" t="s">
        <v>97</v>
      </c>
      <c r="DGW49" s="135" t="s">
        <v>97</v>
      </c>
      <c r="DGX49" s="135" t="s">
        <v>97</v>
      </c>
      <c r="DGY49" s="135" t="s">
        <v>97</v>
      </c>
      <c r="DGZ49" s="135" t="s">
        <v>97</v>
      </c>
      <c r="DHA49" s="135" t="s">
        <v>97</v>
      </c>
      <c r="DHB49" s="135" t="s">
        <v>97</v>
      </c>
      <c r="DHC49" s="135" t="s">
        <v>97</v>
      </c>
      <c r="DHD49" s="135" t="s">
        <v>97</v>
      </c>
      <c r="DHE49" s="135" t="s">
        <v>97</v>
      </c>
      <c r="DHF49" s="135" t="s">
        <v>97</v>
      </c>
      <c r="DHG49" s="135" t="s">
        <v>97</v>
      </c>
      <c r="DHH49" s="135" t="s">
        <v>97</v>
      </c>
      <c r="DHI49" s="135" t="s">
        <v>97</v>
      </c>
      <c r="DHJ49" s="135" t="s">
        <v>97</v>
      </c>
      <c r="DHK49" s="135" t="s">
        <v>97</v>
      </c>
      <c r="DHL49" s="135" t="s">
        <v>97</v>
      </c>
      <c r="DHM49" s="135" t="s">
        <v>97</v>
      </c>
      <c r="DHN49" s="135" t="s">
        <v>97</v>
      </c>
      <c r="DHO49" s="135" t="s">
        <v>97</v>
      </c>
      <c r="DHP49" s="135" t="s">
        <v>97</v>
      </c>
      <c r="DHQ49" s="135" t="s">
        <v>97</v>
      </c>
      <c r="DHR49" s="135" t="s">
        <v>97</v>
      </c>
      <c r="DHS49" s="135" t="s">
        <v>97</v>
      </c>
      <c r="DHT49" s="135" t="s">
        <v>97</v>
      </c>
      <c r="DHU49" s="135" t="s">
        <v>97</v>
      </c>
      <c r="DHV49" s="135" t="s">
        <v>97</v>
      </c>
      <c r="DHW49" s="135" t="s">
        <v>97</v>
      </c>
      <c r="DHX49" s="135" t="s">
        <v>97</v>
      </c>
      <c r="DHY49" s="135" t="s">
        <v>97</v>
      </c>
      <c r="DHZ49" s="135" t="s">
        <v>97</v>
      </c>
      <c r="DIA49" s="135" t="s">
        <v>97</v>
      </c>
      <c r="DIB49" s="135" t="s">
        <v>97</v>
      </c>
      <c r="DIC49" s="135" t="s">
        <v>97</v>
      </c>
      <c r="DID49" s="135" t="s">
        <v>97</v>
      </c>
      <c r="DIE49" s="135" t="s">
        <v>97</v>
      </c>
      <c r="DIF49" s="135" t="s">
        <v>97</v>
      </c>
      <c r="DIG49" s="135" t="s">
        <v>97</v>
      </c>
      <c r="DIH49" s="135" t="s">
        <v>97</v>
      </c>
      <c r="DII49" s="135" t="s">
        <v>97</v>
      </c>
      <c r="DIJ49" s="135" t="s">
        <v>97</v>
      </c>
      <c r="DIK49" s="135" t="s">
        <v>97</v>
      </c>
      <c r="DIL49" s="135" t="s">
        <v>97</v>
      </c>
      <c r="DIM49" s="135" t="s">
        <v>97</v>
      </c>
      <c r="DIN49" s="135" t="s">
        <v>97</v>
      </c>
      <c r="DIO49" s="135" t="s">
        <v>97</v>
      </c>
      <c r="DIP49" s="135" t="s">
        <v>97</v>
      </c>
      <c r="DIQ49" s="135" t="s">
        <v>97</v>
      </c>
      <c r="DIR49" s="135" t="s">
        <v>97</v>
      </c>
      <c r="DIS49" s="135" t="s">
        <v>97</v>
      </c>
      <c r="DIT49" s="135" t="s">
        <v>97</v>
      </c>
      <c r="DIU49" s="135" t="s">
        <v>97</v>
      </c>
      <c r="DIV49" s="135" t="s">
        <v>97</v>
      </c>
      <c r="DIW49" s="135" t="s">
        <v>97</v>
      </c>
      <c r="DIX49" s="135" t="s">
        <v>97</v>
      </c>
      <c r="DIY49" s="135" t="s">
        <v>97</v>
      </c>
      <c r="DIZ49" s="135" t="s">
        <v>97</v>
      </c>
      <c r="DJA49" s="135" t="s">
        <v>97</v>
      </c>
      <c r="DJB49" s="135" t="s">
        <v>97</v>
      </c>
      <c r="DJC49" s="135" t="s">
        <v>97</v>
      </c>
      <c r="DJD49" s="135" t="s">
        <v>97</v>
      </c>
      <c r="DJE49" s="135" t="s">
        <v>97</v>
      </c>
      <c r="DJF49" s="135" t="s">
        <v>97</v>
      </c>
      <c r="DJG49" s="135" t="s">
        <v>97</v>
      </c>
      <c r="DJH49" s="135" t="s">
        <v>97</v>
      </c>
      <c r="DJI49" s="135" t="s">
        <v>97</v>
      </c>
      <c r="DJJ49" s="135" t="s">
        <v>97</v>
      </c>
      <c r="DJK49" s="135" t="s">
        <v>97</v>
      </c>
      <c r="DJL49" s="135" t="s">
        <v>97</v>
      </c>
      <c r="DJM49" s="135" t="s">
        <v>97</v>
      </c>
      <c r="DJN49" s="135" t="s">
        <v>97</v>
      </c>
      <c r="DJO49" s="135" t="s">
        <v>97</v>
      </c>
      <c r="DJP49" s="135" t="s">
        <v>97</v>
      </c>
      <c r="DJQ49" s="135" t="s">
        <v>97</v>
      </c>
      <c r="DJR49" s="135" t="s">
        <v>97</v>
      </c>
      <c r="DJS49" s="135" t="s">
        <v>97</v>
      </c>
      <c r="DJT49" s="135" t="s">
        <v>97</v>
      </c>
      <c r="DJU49" s="135" t="s">
        <v>97</v>
      </c>
      <c r="DJV49" s="135" t="s">
        <v>97</v>
      </c>
      <c r="DJW49" s="135" t="s">
        <v>97</v>
      </c>
      <c r="DJX49" s="135" t="s">
        <v>97</v>
      </c>
      <c r="DJY49" s="135" t="s">
        <v>97</v>
      </c>
      <c r="DJZ49" s="135" t="s">
        <v>97</v>
      </c>
      <c r="DKA49" s="135" t="s">
        <v>97</v>
      </c>
      <c r="DKB49" s="135" t="s">
        <v>97</v>
      </c>
      <c r="DKC49" s="135" t="s">
        <v>97</v>
      </c>
      <c r="DKD49" s="135" t="s">
        <v>97</v>
      </c>
      <c r="DKE49" s="135" t="s">
        <v>97</v>
      </c>
      <c r="DKF49" s="135" t="s">
        <v>97</v>
      </c>
      <c r="DKG49" s="135" t="s">
        <v>97</v>
      </c>
      <c r="DKH49" s="135" t="s">
        <v>97</v>
      </c>
      <c r="DKI49" s="135" t="s">
        <v>97</v>
      </c>
      <c r="DKJ49" s="135" t="s">
        <v>97</v>
      </c>
      <c r="DKK49" s="135" t="s">
        <v>97</v>
      </c>
      <c r="DKL49" s="135" t="s">
        <v>97</v>
      </c>
      <c r="DKM49" s="135" t="s">
        <v>97</v>
      </c>
      <c r="DKN49" s="135" t="s">
        <v>97</v>
      </c>
      <c r="DKO49" s="135" t="s">
        <v>97</v>
      </c>
      <c r="DKP49" s="135" t="s">
        <v>97</v>
      </c>
      <c r="DKQ49" s="135" t="s">
        <v>97</v>
      </c>
      <c r="DKR49" s="135" t="s">
        <v>97</v>
      </c>
      <c r="DKS49" s="135" t="s">
        <v>97</v>
      </c>
      <c r="DKT49" s="135" t="s">
        <v>97</v>
      </c>
      <c r="DKU49" s="135" t="s">
        <v>97</v>
      </c>
      <c r="DKV49" s="135" t="s">
        <v>97</v>
      </c>
      <c r="DKW49" s="135" t="s">
        <v>97</v>
      </c>
      <c r="DKX49" s="135" t="s">
        <v>97</v>
      </c>
      <c r="DKY49" s="135" t="s">
        <v>97</v>
      </c>
      <c r="DKZ49" s="135" t="s">
        <v>97</v>
      </c>
      <c r="DLA49" s="135" t="s">
        <v>97</v>
      </c>
      <c r="DLB49" s="135" t="s">
        <v>97</v>
      </c>
      <c r="DLC49" s="135" t="s">
        <v>97</v>
      </c>
      <c r="DLD49" s="135" t="s">
        <v>97</v>
      </c>
      <c r="DLE49" s="135" t="s">
        <v>97</v>
      </c>
      <c r="DLF49" s="135" t="s">
        <v>97</v>
      </c>
      <c r="DLG49" s="135" t="s">
        <v>97</v>
      </c>
      <c r="DLH49" s="135" t="s">
        <v>97</v>
      </c>
      <c r="DLI49" s="135" t="s">
        <v>97</v>
      </c>
      <c r="DLJ49" s="135" t="s">
        <v>97</v>
      </c>
      <c r="DLK49" s="135" t="s">
        <v>97</v>
      </c>
      <c r="DLL49" s="135" t="s">
        <v>97</v>
      </c>
      <c r="DLM49" s="135" t="s">
        <v>97</v>
      </c>
      <c r="DLN49" s="135" t="s">
        <v>97</v>
      </c>
      <c r="DLO49" s="135" t="s">
        <v>97</v>
      </c>
      <c r="DLP49" s="135" t="s">
        <v>97</v>
      </c>
      <c r="DLQ49" s="135" t="s">
        <v>97</v>
      </c>
      <c r="DLR49" s="135" t="s">
        <v>97</v>
      </c>
      <c r="DLS49" s="135" t="s">
        <v>97</v>
      </c>
      <c r="DLT49" s="135" t="s">
        <v>97</v>
      </c>
      <c r="DLU49" s="135" t="s">
        <v>97</v>
      </c>
      <c r="DLV49" s="135" t="s">
        <v>97</v>
      </c>
      <c r="DLW49" s="135" t="s">
        <v>97</v>
      </c>
      <c r="DLX49" s="135" t="s">
        <v>97</v>
      </c>
      <c r="DLY49" s="135" t="s">
        <v>97</v>
      </c>
      <c r="DLZ49" s="135" t="s">
        <v>97</v>
      </c>
      <c r="DMA49" s="135" t="s">
        <v>97</v>
      </c>
      <c r="DMB49" s="135" t="s">
        <v>97</v>
      </c>
      <c r="DMC49" s="135" t="s">
        <v>97</v>
      </c>
      <c r="DMD49" s="135" t="s">
        <v>97</v>
      </c>
      <c r="DME49" s="135" t="s">
        <v>97</v>
      </c>
      <c r="DMF49" s="135" t="s">
        <v>97</v>
      </c>
      <c r="DMG49" s="135" t="s">
        <v>97</v>
      </c>
      <c r="DMH49" s="135" t="s">
        <v>97</v>
      </c>
      <c r="DMI49" s="135" t="s">
        <v>97</v>
      </c>
      <c r="DMJ49" s="135" t="s">
        <v>97</v>
      </c>
      <c r="DMK49" s="135" t="s">
        <v>97</v>
      </c>
      <c r="DML49" s="135" t="s">
        <v>97</v>
      </c>
      <c r="DMM49" s="135" t="s">
        <v>97</v>
      </c>
      <c r="DMN49" s="135" t="s">
        <v>97</v>
      </c>
      <c r="DMO49" s="135" t="s">
        <v>97</v>
      </c>
      <c r="DMP49" s="135" t="s">
        <v>97</v>
      </c>
      <c r="DMQ49" s="135" t="s">
        <v>97</v>
      </c>
      <c r="DMR49" s="135" t="s">
        <v>97</v>
      </c>
      <c r="DMS49" s="135" t="s">
        <v>97</v>
      </c>
      <c r="DMT49" s="135" t="s">
        <v>97</v>
      </c>
      <c r="DMU49" s="135" t="s">
        <v>97</v>
      </c>
      <c r="DMV49" s="135" t="s">
        <v>97</v>
      </c>
      <c r="DMW49" s="135" t="s">
        <v>97</v>
      </c>
      <c r="DMX49" s="135" t="s">
        <v>97</v>
      </c>
      <c r="DMY49" s="135" t="s">
        <v>97</v>
      </c>
      <c r="DMZ49" s="135" t="s">
        <v>97</v>
      </c>
      <c r="DNA49" s="135" t="s">
        <v>97</v>
      </c>
      <c r="DNB49" s="135" t="s">
        <v>97</v>
      </c>
      <c r="DNC49" s="135" t="s">
        <v>97</v>
      </c>
      <c r="DND49" s="135" t="s">
        <v>97</v>
      </c>
      <c r="DNE49" s="135" t="s">
        <v>97</v>
      </c>
      <c r="DNF49" s="135" t="s">
        <v>97</v>
      </c>
      <c r="DNG49" s="135" t="s">
        <v>97</v>
      </c>
      <c r="DNH49" s="135" t="s">
        <v>97</v>
      </c>
      <c r="DNI49" s="135" t="s">
        <v>97</v>
      </c>
      <c r="DNJ49" s="135" t="s">
        <v>97</v>
      </c>
      <c r="DNK49" s="135" t="s">
        <v>97</v>
      </c>
      <c r="DNL49" s="135" t="s">
        <v>97</v>
      </c>
      <c r="DNM49" s="135" t="s">
        <v>97</v>
      </c>
      <c r="DNN49" s="135" t="s">
        <v>97</v>
      </c>
      <c r="DNO49" s="135" t="s">
        <v>97</v>
      </c>
      <c r="DNP49" s="135" t="s">
        <v>97</v>
      </c>
      <c r="DNQ49" s="135" t="s">
        <v>97</v>
      </c>
      <c r="DNR49" s="135" t="s">
        <v>97</v>
      </c>
      <c r="DNS49" s="135" t="s">
        <v>97</v>
      </c>
      <c r="DNT49" s="135" t="s">
        <v>97</v>
      </c>
      <c r="DNU49" s="135" t="s">
        <v>97</v>
      </c>
      <c r="DNV49" s="135" t="s">
        <v>97</v>
      </c>
      <c r="DNW49" s="135" t="s">
        <v>97</v>
      </c>
      <c r="DNX49" s="135" t="s">
        <v>97</v>
      </c>
      <c r="DNY49" s="135" t="s">
        <v>97</v>
      </c>
      <c r="DNZ49" s="135" t="s">
        <v>97</v>
      </c>
      <c r="DOA49" s="135" t="s">
        <v>97</v>
      </c>
      <c r="DOB49" s="135" t="s">
        <v>97</v>
      </c>
      <c r="DOC49" s="135" t="s">
        <v>97</v>
      </c>
      <c r="DOD49" s="135" t="s">
        <v>97</v>
      </c>
      <c r="DOE49" s="135" t="s">
        <v>97</v>
      </c>
      <c r="DOF49" s="135" t="s">
        <v>97</v>
      </c>
      <c r="DOG49" s="135" t="s">
        <v>97</v>
      </c>
      <c r="DOH49" s="135" t="s">
        <v>97</v>
      </c>
      <c r="DOI49" s="135" t="s">
        <v>97</v>
      </c>
      <c r="DOJ49" s="135" t="s">
        <v>97</v>
      </c>
      <c r="DOK49" s="135" t="s">
        <v>97</v>
      </c>
      <c r="DOL49" s="135" t="s">
        <v>97</v>
      </c>
      <c r="DOM49" s="135" t="s">
        <v>97</v>
      </c>
      <c r="DON49" s="135" t="s">
        <v>97</v>
      </c>
      <c r="DOO49" s="135" t="s">
        <v>97</v>
      </c>
      <c r="DOP49" s="135" t="s">
        <v>97</v>
      </c>
      <c r="DOQ49" s="135" t="s">
        <v>97</v>
      </c>
      <c r="DOR49" s="135" t="s">
        <v>97</v>
      </c>
      <c r="DOS49" s="135" t="s">
        <v>97</v>
      </c>
      <c r="DOT49" s="135" t="s">
        <v>97</v>
      </c>
      <c r="DOU49" s="135" t="s">
        <v>97</v>
      </c>
      <c r="DOV49" s="135" t="s">
        <v>97</v>
      </c>
      <c r="DOW49" s="135" t="s">
        <v>97</v>
      </c>
      <c r="DOX49" s="135" t="s">
        <v>97</v>
      </c>
      <c r="DOY49" s="135" t="s">
        <v>97</v>
      </c>
      <c r="DOZ49" s="135" t="s">
        <v>97</v>
      </c>
      <c r="DPA49" s="135" t="s">
        <v>97</v>
      </c>
      <c r="DPB49" s="135" t="s">
        <v>97</v>
      </c>
      <c r="DPC49" s="135" t="s">
        <v>97</v>
      </c>
      <c r="DPD49" s="135" t="s">
        <v>97</v>
      </c>
      <c r="DPE49" s="135" t="s">
        <v>97</v>
      </c>
      <c r="DPF49" s="135" t="s">
        <v>97</v>
      </c>
      <c r="DPG49" s="135" t="s">
        <v>97</v>
      </c>
      <c r="DPH49" s="135" t="s">
        <v>97</v>
      </c>
      <c r="DPI49" s="135" t="s">
        <v>97</v>
      </c>
      <c r="DPJ49" s="135" t="s">
        <v>97</v>
      </c>
      <c r="DPK49" s="135" t="s">
        <v>97</v>
      </c>
      <c r="DPL49" s="135" t="s">
        <v>97</v>
      </c>
      <c r="DPM49" s="135" t="s">
        <v>97</v>
      </c>
      <c r="DPN49" s="135" t="s">
        <v>97</v>
      </c>
      <c r="DPO49" s="135" t="s">
        <v>97</v>
      </c>
      <c r="DPP49" s="135" t="s">
        <v>97</v>
      </c>
      <c r="DPQ49" s="135" t="s">
        <v>97</v>
      </c>
      <c r="DPR49" s="135" t="s">
        <v>97</v>
      </c>
      <c r="DPS49" s="135" t="s">
        <v>97</v>
      </c>
      <c r="DPT49" s="135" t="s">
        <v>97</v>
      </c>
      <c r="DPU49" s="135" t="s">
        <v>97</v>
      </c>
      <c r="DPV49" s="135" t="s">
        <v>97</v>
      </c>
      <c r="DPW49" s="135" t="s">
        <v>97</v>
      </c>
      <c r="DPX49" s="135" t="s">
        <v>97</v>
      </c>
      <c r="DPY49" s="135" t="s">
        <v>97</v>
      </c>
      <c r="DPZ49" s="135" t="s">
        <v>97</v>
      </c>
      <c r="DQA49" s="135" t="s">
        <v>97</v>
      </c>
      <c r="DQB49" s="135" t="s">
        <v>97</v>
      </c>
      <c r="DQC49" s="135" t="s">
        <v>97</v>
      </c>
      <c r="DQD49" s="135" t="s">
        <v>97</v>
      </c>
      <c r="DQE49" s="135" t="s">
        <v>97</v>
      </c>
      <c r="DQF49" s="135" t="s">
        <v>97</v>
      </c>
      <c r="DQG49" s="135" t="s">
        <v>97</v>
      </c>
      <c r="DQH49" s="135" t="s">
        <v>97</v>
      </c>
      <c r="DQI49" s="135" t="s">
        <v>97</v>
      </c>
      <c r="DQJ49" s="135" t="s">
        <v>97</v>
      </c>
      <c r="DQK49" s="135" t="s">
        <v>97</v>
      </c>
      <c r="DQL49" s="135" t="s">
        <v>97</v>
      </c>
      <c r="DQM49" s="135" t="s">
        <v>97</v>
      </c>
      <c r="DQN49" s="135" t="s">
        <v>97</v>
      </c>
      <c r="DQO49" s="135" t="s">
        <v>97</v>
      </c>
      <c r="DQP49" s="135" t="s">
        <v>97</v>
      </c>
      <c r="DQQ49" s="135" t="s">
        <v>97</v>
      </c>
      <c r="DQR49" s="135" t="s">
        <v>97</v>
      </c>
      <c r="DQS49" s="135" t="s">
        <v>97</v>
      </c>
      <c r="DQT49" s="135" t="s">
        <v>97</v>
      </c>
      <c r="DQU49" s="135" t="s">
        <v>97</v>
      </c>
      <c r="DQV49" s="135" t="s">
        <v>97</v>
      </c>
      <c r="DQW49" s="135" t="s">
        <v>97</v>
      </c>
      <c r="DQX49" s="135" t="s">
        <v>97</v>
      </c>
      <c r="DQY49" s="135" t="s">
        <v>97</v>
      </c>
      <c r="DQZ49" s="135" t="s">
        <v>97</v>
      </c>
      <c r="DRA49" s="135" t="s">
        <v>97</v>
      </c>
      <c r="DRB49" s="135" t="s">
        <v>97</v>
      </c>
      <c r="DRC49" s="135" t="s">
        <v>97</v>
      </c>
      <c r="DRD49" s="135" t="s">
        <v>97</v>
      </c>
      <c r="DRE49" s="135" t="s">
        <v>97</v>
      </c>
      <c r="DRF49" s="135" t="s">
        <v>97</v>
      </c>
      <c r="DRG49" s="135" t="s">
        <v>97</v>
      </c>
      <c r="DRH49" s="135" t="s">
        <v>97</v>
      </c>
      <c r="DRI49" s="135" t="s">
        <v>97</v>
      </c>
      <c r="DRJ49" s="135" t="s">
        <v>97</v>
      </c>
      <c r="DRK49" s="135" t="s">
        <v>97</v>
      </c>
      <c r="DRL49" s="135" t="s">
        <v>97</v>
      </c>
      <c r="DRM49" s="135" t="s">
        <v>97</v>
      </c>
      <c r="DRN49" s="135" t="s">
        <v>97</v>
      </c>
      <c r="DRO49" s="135" t="s">
        <v>97</v>
      </c>
      <c r="DRP49" s="135" t="s">
        <v>97</v>
      </c>
      <c r="DRQ49" s="135" t="s">
        <v>97</v>
      </c>
      <c r="DRR49" s="135" t="s">
        <v>97</v>
      </c>
      <c r="DRS49" s="135" t="s">
        <v>97</v>
      </c>
      <c r="DRT49" s="135" t="s">
        <v>97</v>
      </c>
      <c r="DRU49" s="135" t="s">
        <v>97</v>
      </c>
      <c r="DRV49" s="135" t="s">
        <v>97</v>
      </c>
      <c r="DRW49" s="135" t="s">
        <v>97</v>
      </c>
      <c r="DRX49" s="135" t="s">
        <v>97</v>
      </c>
      <c r="DRY49" s="135" t="s">
        <v>97</v>
      </c>
      <c r="DRZ49" s="135" t="s">
        <v>97</v>
      </c>
      <c r="DSA49" s="135" t="s">
        <v>97</v>
      </c>
      <c r="DSB49" s="135" t="s">
        <v>97</v>
      </c>
      <c r="DSC49" s="135" t="s">
        <v>97</v>
      </c>
      <c r="DSD49" s="135" t="s">
        <v>97</v>
      </c>
      <c r="DSE49" s="135" t="s">
        <v>97</v>
      </c>
      <c r="DSF49" s="135" t="s">
        <v>97</v>
      </c>
      <c r="DSG49" s="135" t="s">
        <v>97</v>
      </c>
      <c r="DSH49" s="135" t="s">
        <v>97</v>
      </c>
      <c r="DSI49" s="135" t="s">
        <v>97</v>
      </c>
      <c r="DSJ49" s="135" t="s">
        <v>97</v>
      </c>
      <c r="DSK49" s="135" t="s">
        <v>97</v>
      </c>
      <c r="DSL49" s="135" t="s">
        <v>97</v>
      </c>
      <c r="DSM49" s="135" t="s">
        <v>97</v>
      </c>
      <c r="DSN49" s="135" t="s">
        <v>97</v>
      </c>
      <c r="DSO49" s="135" t="s">
        <v>97</v>
      </c>
      <c r="DSP49" s="135" t="s">
        <v>97</v>
      </c>
      <c r="DSQ49" s="135" t="s">
        <v>97</v>
      </c>
      <c r="DSR49" s="135" t="s">
        <v>97</v>
      </c>
      <c r="DSS49" s="135" t="s">
        <v>97</v>
      </c>
      <c r="DST49" s="135" t="s">
        <v>97</v>
      </c>
      <c r="DSU49" s="135" t="s">
        <v>97</v>
      </c>
      <c r="DSV49" s="135" t="s">
        <v>97</v>
      </c>
      <c r="DSW49" s="135" t="s">
        <v>97</v>
      </c>
      <c r="DSX49" s="135" t="s">
        <v>97</v>
      </c>
      <c r="DSY49" s="135" t="s">
        <v>97</v>
      </c>
      <c r="DSZ49" s="135" t="s">
        <v>97</v>
      </c>
      <c r="DTA49" s="135" t="s">
        <v>97</v>
      </c>
      <c r="DTB49" s="135" t="s">
        <v>97</v>
      </c>
      <c r="DTC49" s="135" t="s">
        <v>97</v>
      </c>
      <c r="DTD49" s="135" t="s">
        <v>97</v>
      </c>
      <c r="DTE49" s="135" t="s">
        <v>97</v>
      </c>
      <c r="DTF49" s="135" t="s">
        <v>97</v>
      </c>
      <c r="DTG49" s="135" t="s">
        <v>97</v>
      </c>
      <c r="DTH49" s="135" t="s">
        <v>97</v>
      </c>
      <c r="DTI49" s="135" t="s">
        <v>97</v>
      </c>
      <c r="DTJ49" s="135" t="s">
        <v>97</v>
      </c>
      <c r="DTK49" s="135" t="s">
        <v>97</v>
      </c>
      <c r="DTL49" s="135" t="s">
        <v>97</v>
      </c>
      <c r="DTM49" s="135" t="s">
        <v>97</v>
      </c>
      <c r="DTN49" s="135" t="s">
        <v>97</v>
      </c>
      <c r="DTO49" s="135" t="s">
        <v>97</v>
      </c>
      <c r="DTP49" s="135" t="s">
        <v>97</v>
      </c>
      <c r="DTQ49" s="135" t="s">
        <v>97</v>
      </c>
      <c r="DTR49" s="135" t="s">
        <v>97</v>
      </c>
      <c r="DTS49" s="135" t="s">
        <v>97</v>
      </c>
      <c r="DTT49" s="135" t="s">
        <v>97</v>
      </c>
      <c r="DTU49" s="135" t="s">
        <v>97</v>
      </c>
      <c r="DTV49" s="135" t="s">
        <v>97</v>
      </c>
      <c r="DTW49" s="135" t="s">
        <v>97</v>
      </c>
      <c r="DTX49" s="135" t="s">
        <v>97</v>
      </c>
      <c r="DTY49" s="135" t="s">
        <v>97</v>
      </c>
      <c r="DTZ49" s="135" t="s">
        <v>97</v>
      </c>
      <c r="DUA49" s="135" t="s">
        <v>97</v>
      </c>
      <c r="DUB49" s="135" t="s">
        <v>97</v>
      </c>
      <c r="DUC49" s="135" t="s">
        <v>97</v>
      </c>
      <c r="DUD49" s="135" t="s">
        <v>97</v>
      </c>
      <c r="DUE49" s="135" t="s">
        <v>97</v>
      </c>
      <c r="DUF49" s="135" t="s">
        <v>97</v>
      </c>
      <c r="DUG49" s="135" t="s">
        <v>97</v>
      </c>
      <c r="DUH49" s="135" t="s">
        <v>97</v>
      </c>
      <c r="DUI49" s="135" t="s">
        <v>97</v>
      </c>
      <c r="DUJ49" s="135" t="s">
        <v>97</v>
      </c>
      <c r="DUK49" s="135" t="s">
        <v>97</v>
      </c>
      <c r="DUL49" s="135" t="s">
        <v>97</v>
      </c>
      <c r="DUM49" s="135" t="s">
        <v>97</v>
      </c>
      <c r="DUN49" s="135" t="s">
        <v>97</v>
      </c>
      <c r="DUO49" s="135" t="s">
        <v>97</v>
      </c>
      <c r="DUP49" s="135" t="s">
        <v>97</v>
      </c>
      <c r="DUQ49" s="135" t="s">
        <v>97</v>
      </c>
      <c r="DUR49" s="135" t="s">
        <v>97</v>
      </c>
      <c r="DUS49" s="135" t="s">
        <v>97</v>
      </c>
      <c r="DUT49" s="135" t="s">
        <v>97</v>
      </c>
      <c r="DUU49" s="135" t="s">
        <v>97</v>
      </c>
      <c r="DUV49" s="135" t="s">
        <v>97</v>
      </c>
      <c r="DUW49" s="135" t="s">
        <v>97</v>
      </c>
      <c r="DUX49" s="135" t="s">
        <v>97</v>
      </c>
      <c r="DUY49" s="135" t="s">
        <v>97</v>
      </c>
      <c r="DUZ49" s="135" t="s">
        <v>97</v>
      </c>
      <c r="DVA49" s="135" t="s">
        <v>97</v>
      </c>
      <c r="DVB49" s="135" t="s">
        <v>97</v>
      </c>
      <c r="DVC49" s="135" t="s">
        <v>97</v>
      </c>
      <c r="DVD49" s="135" t="s">
        <v>97</v>
      </c>
      <c r="DVE49" s="135" t="s">
        <v>97</v>
      </c>
      <c r="DVF49" s="135" t="s">
        <v>97</v>
      </c>
      <c r="DVG49" s="135" t="s">
        <v>97</v>
      </c>
      <c r="DVH49" s="135" t="s">
        <v>97</v>
      </c>
      <c r="DVI49" s="135" t="s">
        <v>97</v>
      </c>
      <c r="DVJ49" s="135" t="s">
        <v>97</v>
      </c>
      <c r="DVK49" s="135" t="s">
        <v>97</v>
      </c>
      <c r="DVL49" s="135" t="s">
        <v>97</v>
      </c>
      <c r="DVM49" s="135" t="s">
        <v>97</v>
      </c>
      <c r="DVN49" s="135" t="s">
        <v>97</v>
      </c>
      <c r="DVO49" s="135" t="s">
        <v>97</v>
      </c>
      <c r="DVP49" s="135" t="s">
        <v>97</v>
      </c>
      <c r="DVQ49" s="135" t="s">
        <v>97</v>
      </c>
      <c r="DVR49" s="135" t="s">
        <v>97</v>
      </c>
      <c r="DVS49" s="135" t="s">
        <v>97</v>
      </c>
      <c r="DVT49" s="135" t="s">
        <v>97</v>
      </c>
      <c r="DVU49" s="135" t="s">
        <v>97</v>
      </c>
      <c r="DVV49" s="135" t="s">
        <v>97</v>
      </c>
      <c r="DVW49" s="135" t="s">
        <v>97</v>
      </c>
      <c r="DVX49" s="135" t="s">
        <v>97</v>
      </c>
      <c r="DVY49" s="135" t="s">
        <v>97</v>
      </c>
      <c r="DVZ49" s="135" t="s">
        <v>97</v>
      </c>
      <c r="DWA49" s="135" t="s">
        <v>97</v>
      </c>
      <c r="DWB49" s="135" t="s">
        <v>97</v>
      </c>
      <c r="DWC49" s="135" t="s">
        <v>97</v>
      </c>
      <c r="DWD49" s="135" t="s">
        <v>97</v>
      </c>
      <c r="DWE49" s="135" t="s">
        <v>97</v>
      </c>
      <c r="DWF49" s="135" t="s">
        <v>97</v>
      </c>
      <c r="DWG49" s="135" t="s">
        <v>97</v>
      </c>
      <c r="DWH49" s="135" t="s">
        <v>97</v>
      </c>
      <c r="DWI49" s="135" t="s">
        <v>97</v>
      </c>
      <c r="DWJ49" s="135" t="s">
        <v>97</v>
      </c>
      <c r="DWK49" s="135" t="s">
        <v>97</v>
      </c>
      <c r="DWL49" s="135" t="s">
        <v>97</v>
      </c>
      <c r="DWM49" s="135" t="s">
        <v>97</v>
      </c>
      <c r="DWN49" s="135" t="s">
        <v>97</v>
      </c>
      <c r="DWO49" s="135" t="s">
        <v>97</v>
      </c>
      <c r="DWP49" s="135" t="s">
        <v>97</v>
      </c>
      <c r="DWQ49" s="135" t="s">
        <v>97</v>
      </c>
      <c r="DWR49" s="135" t="s">
        <v>97</v>
      </c>
      <c r="DWS49" s="135" t="s">
        <v>97</v>
      </c>
      <c r="DWT49" s="135" t="s">
        <v>97</v>
      </c>
      <c r="DWU49" s="135" t="s">
        <v>97</v>
      </c>
      <c r="DWV49" s="135" t="s">
        <v>97</v>
      </c>
      <c r="DWW49" s="135" t="s">
        <v>97</v>
      </c>
      <c r="DWX49" s="135" t="s">
        <v>97</v>
      </c>
      <c r="DWY49" s="135" t="s">
        <v>97</v>
      </c>
      <c r="DWZ49" s="135" t="s">
        <v>97</v>
      </c>
      <c r="DXA49" s="135" t="s">
        <v>97</v>
      </c>
      <c r="DXB49" s="135" t="s">
        <v>97</v>
      </c>
      <c r="DXC49" s="135" t="s">
        <v>97</v>
      </c>
      <c r="DXD49" s="135" t="s">
        <v>97</v>
      </c>
      <c r="DXE49" s="135" t="s">
        <v>97</v>
      </c>
      <c r="DXF49" s="135" t="s">
        <v>97</v>
      </c>
      <c r="DXG49" s="135" t="s">
        <v>97</v>
      </c>
      <c r="DXH49" s="135" t="s">
        <v>97</v>
      </c>
      <c r="DXI49" s="135" t="s">
        <v>97</v>
      </c>
      <c r="DXJ49" s="135" t="s">
        <v>97</v>
      </c>
      <c r="DXK49" s="135" t="s">
        <v>97</v>
      </c>
      <c r="DXL49" s="135" t="s">
        <v>97</v>
      </c>
      <c r="DXM49" s="135" t="s">
        <v>97</v>
      </c>
      <c r="DXN49" s="135" t="s">
        <v>97</v>
      </c>
      <c r="DXO49" s="135" t="s">
        <v>97</v>
      </c>
      <c r="DXP49" s="135" t="s">
        <v>97</v>
      </c>
      <c r="DXQ49" s="135" t="s">
        <v>97</v>
      </c>
      <c r="DXR49" s="135" t="s">
        <v>97</v>
      </c>
      <c r="DXS49" s="135" t="s">
        <v>97</v>
      </c>
      <c r="DXT49" s="135" t="s">
        <v>97</v>
      </c>
      <c r="DXU49" s="135" t="s">
        <v>97</v>
      </c>
      <c r="DXV49" s="135" t="s">
        <v>97</v>
      </c>
      <c r="DXW49" s="135" t="s">
        <v>97</v>
      </c>
      <c r="DXX49" s="135" t="s">
        <v>97</v>
      </c>
      <c r="DXY49" s="135" t="s">
        <v>97</v>
      </c>
      <c r="DXZ49" s="135" t="s">
        <v>97</v>
      </c>
      <c r="DYA49" s="135" t="s">
        <v>97</v>
      </c>
      <c r="DYB49" s="135" t="s">
        <v>97</v>
      </c>
      <c r="DYC49" s="135" t="s">
        <v>97</v>
      </c>
      <c r="DYD49" s="135" t="s">
        <v>97</v>
      </c>
      <c r="DYE49" s="135" t="s">
        <v>97</v>
      </c>
      <c r="DYF49" s="135" t="s">
        <v>97</v>
      </c>
      <c r="DYG49" s="135" t="s">
        <v>97</v>
      </c>
      <c r="DYH49" s="135" t="s">
        <v>97</v>
      </c>
      <c r="DYI49" s="135" t="s">
        <v>97</v>
      </c>
      <c r="DYJ49" s="135" t="s">
        <v>97</v>
      </c>
      <c r="DYK49" s="135" t="s">
        <v>97</v>
      </c>
      <c r="DYL49" s="135" t="s">
        <v>97</v>
      </c>
      <c r="DYM49" s="135" t="s">
        <v>97</v>
      </c>
      <c r="DYN49" s="135" t="s">
        <v>97</v>
      </c>
      <c r="DYO49" s="135" t="s">
        <v>97</v>
      </c>
      <c r="DYP49" s="135" t="s">
        <v>97</v>
      </c>
      <c r="DYQ49" s="135" t="s">
        <v>97</v>
      </c>
      <c r="DYR49" s="135" t="s">
        <v>97</v>
      </c>
      <c r="DYS49" s="135" t="s">
        <v>97</v>
      </c>
      <c r="DYT49" s="135" t="s">
        <v>97</v>
      </c>
      <c r="DYU49" s="135" t="s">
        <v>97</v>
      </c>
      <c r="DYV49" s="135" t="s">
        <v>97</v>
      </c>
      <c r="DYW49" s="135" t="s">
        <v>97</v>
      </c>
      <c r="DYX49" s="135" t="s">
        <v>97</v>
      </c>
      <c r="DYY49" s="135" t="s">
        <v>97</v>
      </c>
      <c r="DYZ49" s="135" t="s">
        <v>97</v>
      </c>
      <c r="DZA49" s="135" t="s">
        <v>97</v>
      </c>
      <c r="DZB49" s="135" t="s">
        <v>97</v>
      </c>
      <c r="DZC49" s="135" t="s">
        <v>97</v>
      </c>
      <c r="DZD49" s="135" t="s">
        <v>97</v>
      </c>
      <c r="DZE49" s="135" t="s">
        <v>97</v>
      </c>
      <c r="DZF49" s="135" t="s">
        <v>97</v>
      </c>
      <c r="DZG49" s="135" t="s">
        <v>97</v>
      </c>
      <c r="DZH49" s="135" t="s">
        <v>97</v>
      </c>
      <c r="DZI49" s="135" t="s">
        <v>97</v>
      </c>
      <c r="DZJ49" s="135" t="s">
        <v>97</v>
      </c>
      <c r="DZK49" s="135" t="s">
        <v>97</v>
      </c>
      <c r="DZL49" s="135" t="s">
        <v>97</v>
      </c>
      <c r="DZM49" s="135" t="s">
        <v>97</v>
      </c>
      <c r="DZN49" s="135" t="s">
        <v>97</v>
      </c>
      <c r="DZO49" s="135" t="s">
        <v>97</v>
      </c>
      <c r="DZP49" s="135" t="s">
        <v>97</v>
      </c>
      <c r="DZQ49" s="135" t="s">
        <v>97</v>
      </c>
      <c r="DZR49" s="135" t="s">
        <v>97</v>
      </c>
      <c r="DZS49" s="135" t="s">
        <v>97</v>
      </c>
      <c r="DZT49" s="135" t="s">
        <v>97</v>
      </c>
      <c r="DZU49" s="135" t="s">
        <v>97</v>
      </c>
      <c r="DZV49" s="135" t="s">
        <v>97</v>
      </c>
      <c r="DZW49" s="135" t="s">
        <v>97</v>
      </c>
      <c r="DZX49" s="135" t="s">
        <v>97</v>
      </c>
      <c r="DZY49" s="135" t="s">
        <v>97</v>
      </c>
      <c r="DZZ49" s="135" t="s">
        <v>97</v>
      </c>
      <c r="EAA49" s="135" t="s">
        <v>97</v>
      </c>
      <c r="EAB49" s="135" t="s">
        <v>97</v>
      </c>
      <c r="EAC49" s="135" t="s">
        <v>97</v>
      </c>
      <c r="EAD49" s="135" t="s">
        <v>97</v>
      </c>
      <c r="EAE49" s="135" t="s">
        <v>97</v>
      </c>
      <c r="EAF49" s="135" t="s">
        <v>97</v>
      </c>
      <c r="EAG49" s="135" t="s">
        <v>97</v>
      </c>
      <c r="EAH49" s="135" t="s">
        <v>97</v>
      </c>
      <c r="EAI49" s="135" t="s">
        <v>97</v>
      </c>
      <c r="EAJ49" s="135" t="s">
        <v>97</v>
      </c>
      <c r="EAK49" s="135" t="s">
        <v>97</v>
      </c>
      <c r="EAL49" s="135" t="s">
        <v>97</v>
      </c>
      <c r="EAM49" s="135" t="s">
        <v>97</v>
      </c>
      <c r="EAN49" s="135" t="s">
        <v>97</v>
      </c>
      <c r="EAO49" s="135" t="s">
        <v>97</v>
      </c>
      <c r="EAP49" s="135" t="s">
        <v>97</v>
      </c>
      <c r="EAQ49" s="135" t="s">
        <v>97</v>
      </c>
      <c r="EAR49" s="135" t="s">
        <v>97</v>
      </c>
      <c r="EAS49" s="135" t="s">
        <v>97</v>
      </c>
      <c r="EAT49" s="135" t="s">
        <v>97</v>
      </c>
      <c r="EAU49" s="135" t="s">
        <v>97</v>
      </c>
      <c r="EAV49" s="135" t="s">
        <v>97</v>
      </c>
      <c r="EAW49" s="135" t="s">
        <v>97</v>
      </c>
      <c r="EAX49" s="135" t="s">
        <v>97</v>
      </c>
      <c r="EAY49" s="135" t="s">
        <v>97</v>
      </c>
      <c r="EAZ49" s="135" t="s">
        <v>97</v>
      </c>
      <c r="EBA49" s="135" t="s">
        <v>97</v>
      </c>
      <c r="EBB49" s="135" t="s">
        <v>97</v>
      </c>
      <c r="EBC49" s="135" t="s">
        <v>97</v>
      </c>
      <c r="EBD49" s="135" t="s">
        <v>97</v>
      </c>
      <c r="EBE49" s="135" t="s">
        <v>97</v>
      </c>
      <c r="EBF49" s="135" t="s">
        <v>97</v>
      </c>
      <c r="EBG49" s="135" t="s">
        <v>97</v>
      </c>
      <c r="EBH49" s="135" t="s">
        <v>97</v>
      </c>
      <c r="EBI49" s="135" t="s">
        <v>97</v>
      </c>
      <c r="EBJ49" s="135" t="s">
        <v>97</v>
      </c>
      <c r="EBK49" s="135" t="s">
        <v>97</v>
      </c>
      <c r="EBL49" s="135" t="s">
        <v>97</v>
      </c>
      <c r="EBM49" s="135" t="s">
        <v>97</v>
      </c>
      <c r="EBN49" s="135" t="s">
        <v>97</v>
      </c>
      <c r="EBO49" s="135" t="s">
        <v>97</v>
      </c>
      <c r="EBP49" s="135" t="s">
        <v>97</v>
      </c>
      <c r="EBQ49" s="135" t="s">
        <v>97</v>
      </c>
      <c r="EBR49" s="135" t="s">
        <v>97</v>
      </c>
      <c r="EBS49" s="135" t="s">
        <v>97</v>
      </c>
      <c r="EBT49" s="135" t="s">
        <v>97</v>
      </c>
      <c r="EBU49" s="135" t="s">
        <v>97</v>
      </c>
      <c r="EBV49" s="135" t="s">
        <v>97</v>
      </c>
      <c r="EBW49" s="135" t="s">
        <v>97</v>
      </c>
      <c r="EBX49" s="135" t="s">
        <v>97</v>
      </c>
      <c r="EBY49" s="135" t="s">
        <v>97</v>
      </c>
      <c r="EBZ49" s="135" t="s">
        <v>97</v>
      </c>
      <c r="ECA49" s="135" t="s">
        <v>97</v>
      </c>
      <c r="ECB49" s="135" t="s">
        <v>97</v>
      </c>
      <c r="ECC49" s="135" t="s">
        <v>97</v>
      </c>
      <c r="ECD49" s="135" t="s">
        <v>97</v>
      </c>
      <c r="ECE49" s="135" t="s">
        <v>97</v>
      </c>
      <c r="ECF49" s="135" t="s">
        <v>97</v>
      </c>
      <c r="ECG49" s="135" t="s">
        <v>97</v>
      </c>
      <c r="ECH49" s="135" t="s">
        <v>97</v>
      </c>
      <c r="ECI49" s="135" t="s">
        <v>97</v>
      </c>
      <c r="ECJ49" s="135" t="s">
        <v>97</v>
      </c>
      <c r="ECK49" s="135" t="s">
        <v>97</v>
      </c>
      <c r="ECL49" s="135" t="s">
        <v>97</v>
      </c>
      <c r="ECM49" s="135" t="s">
        <v>97</v>
      </c>
      <c r="ECN49" s="135" t="s">
        <v>97</v>
      </c>
      <c r="ECO49" s="135" t="s">
        <v>97</v>
      </c>
      <c r="ECP49" s="135" t="s">
        <v>97</v>
      </c>
      <c r="ECQ49" s="135" t="s">
        <v>97</v>
      </c>
      <c r="ECR49" s="135" t="s">
        <v>97</v>
      </c>
      <c r="ECS49" s="135" t="s">
        <v>97</v>
      </c>
      <c r="ECT49" s="135" t="s">
        <v>97</v>
      </c>
      <c r="ECU49" s="135" t="s">
        <v>97</v>
      </c>
      <c r="ECV49" s="135" t="s">
        <v>97</v>
      </c>
      <c r="ECW49" s="135" t="s">
        <v>97</v>
      </c>
      <c r="ECX49" s="135" t="s">
        <v>97</v>
      </c>
      <c r="ECY49" s="135" t="s">
        <v>97</v>
      </c>
      <c r="ECZ49" s="135" t="s">
        <v>97</v>
      </c>
      <c r="EDA49" s="135" t="s">
        <v>97</v>
      </c>
      <c r="EDB49" s="135" t="s">
        <v>97</v>
      </c>
      <c r="EDC49" s="135" t="s">
        <v>97</v>
      </c>
      <c r="EDD49" s="135" t="s">
        <v>97</v>
      </c>
      <c r="EDE49" s="135" t="s">
        <v>97</v>
      </c>
      <c r="EDF49" s="135" t="s">
        <v>97</v>
      </c>
      <c r="EDG49" s="135" t="s">
        <v>97</v>
      </c>
      <c r="EDH49" s="135" t="s">
        <v>97</v>
      </c>
      <c r="EDI49" s="135" t="s">
        <v>97</v>
      </c>
      <c r="EDJ49" s="135" t="s">
        <v>97</v>
      </c>
      <c r="EDK49" s="135" t="s">
        <v>97</v>
      </c>
      <c r="EDL49" s="135" t="s">
        <v>97</v>
      </c>
      <c r="EDM49" s="135" t="s">
        <v>97</v>
      </c>
      <c r="EDN49" s="135" t="s">
        <v>97</v>
      </c>
      <c r="EDO49" s="135" t="s">
        <v>97</v>
      </c>
      <c r="EDP49" s="135" t="s">
        <v>97</v>
      </c>
      <c r="EDQ49" s="135" t="s">
        <v>97</v>
      </c>
      <c r="EDR49" s="135" t="s">
        <v>97</v>
      </c>
      <c r="EDS49" s="135" t="s">
        <v>97</v>
      </c>
      <c r="EDT49" s="135" t="s">
        <v>97</v>
      </c>
      <c r="EDU49" s="135" t="s">
        <v>97</v>
      </c>
      <c r="EDV49" s="135" t="s">
        <v>97</v>
      </c>
      <c r="EDW49" s="135" t="s">
        <v>97</v>
      </c>
      <c r="EDX49" s="135" t="s">
        <v>97</v>
      </c>
      <c r="EDY49" s="135" t="s">
        <v>97</v>
      </c>
      <c r="EDZ49" s="135" t="s">
        <v>97</v>
      </c>
      <c r="EEA49" s="135" t="s">
        <v>97</v>
      </c>
      <c r="EEB49" s="135" t="s">
        <v>97</v>
      </c>
      <c r="EEC49" s="135" t="s">
        <v>97</v>
      </c>
      <c r="EED49" s="135" t="s">
        <v>97</v>
      </c>
      <c r="EEE49" s="135" t="s">
        <v>97</v>
      </c>
      <c r="EEF49" s="135" t="s">
        <v>97</v>
      </c>
      <c r="EEG49" s="135" t="s">
        <v>97</v>
      </c>
      <c r="EEH49" s="135" t="s">
        <v>97</v>
      </c>
      <c r="EEI49" s="135" t="s">
        <v>97</v>
      </c>
      <c r="EEJ49" s="135" t="s">
        <v>97</v>
      </c>
      <c r="EEK49" s="135" t="s">
        <v>97</v>
      </c>
      <c r="EEL49" s="135" t="s">
        <v>97</v>
      </c>
      <c r="EEM49" s="135" t="s">
        <v>97</v>
      </c>
      <c r="EEN49" s="135" t="s">
        <v>97</v>
      </c>
      <c r="EEO49" s="135" t="s">
        <v>97</v>
      </c>
      <c r="EEP49" s="135" t="s">
        <v>97</v>
      </c>
      <c r="EEQ49" s="135" t="s">
        <v>97</v>
      </c>
      <c r="EER49" s="135" t="s">
        <v>97</v>
      </c>
      <c r="EES49" s="135" t="s">
        <v>97</v>
      </c>
      <c r="EET49" s="135" t="s">
        <v>97</v>
      </c>
      <c r="EEU49" s="135" t="s">
        <v>97</v>
      </c>
      <c r="EEV49" s="135" t="s">
        <v>97</v>
      </c>
      <c r="EEW49" s="135" t="s">
        <v>97</v>
      </c>
      <c r="EEX49" s="135" t="s">
        <v>97</v>
      </c>
      <c r="EEY49" s="135" t="s">
        <v>97</v>
      </c>
      <c r="EEZ49" s="135" t="s">
        <v>97</v>
      </c>
      <c r="EFA49" s="135" t="s">
        <v>97</v>
      </c>
      <c r="EFB49" s="135" t="s">
        <v>97</v>
      </c>
      <c r="EFC49" s="135" t="s">
        <v>97</v>
      </c>
      <c r="EFD49" s="135" t="s">
        <v>97</v>
      </c>
      <c r="EFE49" s="135" t="s">
        <v>97</v>
      </c>
      <c r="EFF49" s="135" t="s">
        <v>97</v>
      </c>
      <c r="EFG49" s="135" t="s">
        <v>97</v>
      </c>
      <c r="EFH49" s="135" t="s">
        <v>97</v>
      </c>
      <c r="EFI49" s="135" t="s">
        <v>97</v>
      </c>
      <c r="EFJ49" s="135" t="s">
        <v>97</v>
      </c>
      <c r="EFK49" s="135" t="s">
        <v>97</v>
      </c>
      <c r="EFL49" s="135" t="s">
        <v>97</v>
      </c>
      <c r="EFM49" s="135" t="s">
        <v>97</v>
      </c>
      <c r="EFN49" s="135" t="s">
        <v>97</v>
      </c>
      <c r="EFO49" s="135" t="s">
        <v>97</v>
      </c>
      <c r="EFP49" s="135" t="s">
        <v>97</v>
      </c>
      <c r="EFQ49" s="135" t="s">
        <v>97</v>
      </c>
      <c r="EFR49" s="135" t="s">
        <v>97</v>
      </c>
      <c r="EFS49" s="135" t="s">
        <v>97</v>
      </c>
      <c r="EFT49" s="135" t="s">
        <v>97</v>
      </c>
      <c r="EFU49" s="135" t="s">
        <v>97</v>
      </c>
      <c r="EFV49" s="135" t="s">
        <v>97</v>
      </c>
      <c r="EFW49" s="135" t="s">
        <v>97</v>
      </c>
      <c r="EFX49" s="135" t="s">
        <v>97</v>
      </c>
      <c r="EFY49" s="135" t="s">
        <v>97</v>
      </c>
      <c r="EFZ49" s="135" t="s">
        <v>97</v>
      </c>
      <c r="EGA49" s="135" t="s">
        <v>97</v>
      </c>
      <c r="EGB49" s="135" t="s">
        <v>97</v>
      </c>
      <c r="EGC49" s="135" t="s">
        <v>97</v>
      </c>
      <c r="EGD49" s="135" t="s">
        <v>97</v>
      </c>
      <c r="EGE49" s="135" t="s">
        <v>97</v>
      </c>
      <c r="EGF49" s="135" t="s">
        <v>97</v>
      </c>
      <c r="EGG49" s="135" t="s">
        <v>97</v>
      </c>
      <c r="EGH49" s="135" t="s">
        <v>97</v>
      </c>
      <c r="EGI49" s="135" t="s">
        <v>97</v>
      </c>
      <c r="EGJ49" s="135" t="s">
        <v>97</v>
      </c>
      <c r="EGK49" s="135" t="s">
        <v>97</v>
      </c>
      <c r="EGL49" s="135" t="s">
        <v>97</v>
      </c>
      <c r="EGM49" s="135" t="s">
        <v>97</v>
      </c>
      <c r="EGN49" s="135" t="s">
        <v>97</v>
      </c>
      <c r="EGO49" s="135" t="s">
        <v>97</v>
      </c>
      <c r="EGP49" s="135" t="s">
        <v>97</v>
      </c>
      <c r="EGQ49" s="135" t="s">
        <v>97</v>
      </c>
      <c r="EGR49" s="135" t="s">
        <v>97</v>
      </c>
      <c r="EGS49" s="135" t="s">
        <v>97</v>
      </c>
      <c r="EGT49" s="135" t="s">
        <v>97</v>
      </c>
      <c r="EGU49" s="135" t="s">
        <v>97</v>
      </c>
      <c r="EGV49" s="135" t="s">
        <v>97</v>
      </c>
      <c r="EGW49" s="135" t="s">
        <v>97</v>
      </c>
      <c r="EGX49" s="135" t="s">
        <v>97</v>
      </c>
      <c r="EGY49" s="135" t="s">
        <v>97</v>
      </c>
      <c r="EGZ49" s="135" t="s">
        <v>97</v>
      </c>
      <c r="EHA49" s="135" t="s">
        <v>97</v>
      </c>
      <c r="EHB49" s="135" t="s">
        <v>97</v>
      </c>
      <c r="EHC49" s="135" t="s">
        <v>97</v>
      </c>
      <c r="EHD49" s="135" t="s">
        <v>97</v>
      </c>
      <c r="EHE49" s="135" t="s">
        <v>97</v>
      </c>
      <c r="EHF49" s="135" t="s">
        <v>97</v>
      </c>
      <c r="EHG49" s="135" t="s">
        <v>97</v>
      </c>
      <c r="EHH49" s="135" t="s">
        <v>97</v>
      </c>
      <c r="EHI49" s="135" t="s">
        <v>97</v>
      </c>
      <c r="EHJ49" s="135" t="s">
        <v>97</v>
      </c>
      <c r="EHK49" s="135" t="s">
        <v>97</v>
      </c>
      <c r="EHL49" s="135" t="s">
        <v>97</v>
      </c>
      <c r="EHM49" s="135" t="s">
        <v>97</v>
      </c>
      <c r="EHN49" s="135" t="s">
        <v>97</v>
      </c>
      <c r="EHO49" s="135" t="s">
        <v>97</v>
      </c>
      <c r="EHP49" s="135" t="s">
        <v>97</v>
      </c>
      <c r="EHQ49" s="135" t="s">
        <v>97</v>
      </c>
      <c r="EHR49" s="135" t="s">
        <v>97</v>
      </c>
      <c r="EHS49" s="135" t="s">
        <v>97</v>
      </c>
      <c r="EHT49" s="135" t="s">
        <v>97</v>
      </c>
      <c r="EHU49" s="135" t="s">
        <v>97</v>
      </c>
      <c r="EHV49" s="135" t="s">
        <v>97</v>
      </c>
      <c r="EHW49" s="135" t="s">
        <v>97</v>
      </c>
      <c r="EHX49" s="135" t="s">
        <v>97</v>
      </c>
      <c r="EHY49" s="135" t="s">
        <v>97</v>
      </c>
      <c r="EHZ49" s="135" t="s">
        <v>97</v>
      </c>
      <c r="EIA49" s="135" t="s">
        <v>97</v>
      </c>
      <c r="EIB49" s="135" t="s">
        <v>97</v>
      </c>
      <c r="EIC49" s="135" t="s">
        <v>97</v>
      </c>
      <c r="EID49" s="135" t="s">
        <v>97</v>
      </c>
      <c r="EIE49" s="135" t="s">
        <v>97</v>
      </c>
      <c r="EIF49" s="135" t="s">
        <v>97</v>
      </c>
      <c r="EIG49" s="135" t="s">
        <v>97</v>
      </c>
      <c r="EIH49" s="135" t="s">
        <v>97</v>
      </c>
      <c r="EII49" s="135" t="s">
        <v>97</v>
      </c>
      <c r="EIJ49" s="135" t="s">
        <v>97</v>
      </c>
      <c r="EIK49" s="135" t="s">
        <v>97</v>
      </c>
      <c r="EIL49" s="135" t="s">
        <v>97</v>
      </c>
      <c r="EIM49" s="135" t="s">
        <v>97</v>
      </c>
      <c r="EIN49" s="135" t="s">
        <v>97</v>
      </c>
      <c r="EIO49" s="135" t="s">
        <v>97</v>
      </c>
      <c r="EIP49" s="135" t="s">
        <v>97</v>
      </c>
      <c r="EIQ49" s="135" t="s">
        <v>97</v>
      </c>
      <c r="EIR49" s="135" t="s">
        <v>97</v>
      </c>
      <c r="EIS49" s="135" t="s">
        <v>97</v>
      </c>
      <c r="EIT49" s="135" t="s">
        <v>97</v>
      </c>
      <c r="EIU49" s="135" t="s">
        <v>97</v>
      </c>
      <c r="EIV49" s="135" t="s">
        <v>97</v>
      </c>
      <c r="EIW49" s="135" t="s">
        <v>97</v>
      </c>
      <c r="EIX49" s="135" t="s">
        <v>97</v>
      </c>
      <c r="EIY49" s="135" t="s">
        <v>97</v>
      </c>
      <c r="EIZ49" s="135" t="s">
        <v>97</v>
      </c>
      <c r="EJA49" s="135" t="s">
        <v>97</v>
      </c>
      <c r="EJB49" s="135" t="s">
        <v>97</v>
      </c>
      <c r="EJC49" s="135" t="s">
        <v>97</v>
      </c>
      <c r="EJD49" s="135" t="s">
        <v>97</v>
      </c>
      <c r="EJE49" s="135" t="s">
        <v>97</v>
      </c>
      <c r="EJF49" s="135" t="s">
        <v>97</v>
      </c>
      <c r="EJG49" s="135" t="s">
        <v>97</v>
      </c>
      <c r="EJH49" s="135" t="s">
        <v>97</v>
      </c>
      <c r="EJI49" s="135" t="s">
        <v>97</v>
      </c>
      <c r="EJJ49" s="135" t="s">
        <v>97</v>
      </c>
      <c r="EJK49" s="135" t="s">
        <v>97</v>
      </c>
      <c r="EJL49" s="135" t="s">
        <v>97</v>
      </c>
      <c r="EJM49" s="135" t="s">
        <v>97</v>
      </c>
      <c r="EJN49" s="135" t="s">
        <v>97</v>
      </c>
      <c r="EJO49" s="135" t="s">
        <v>97</v>
      </c>
      <c r="EJP49" s="135" t="s">
        <v>97</v>
      </c>
      <c r="EJQ49" s="135" t="s">
        <v>97</v>
      </c>
      <c r="EJR49" s="135" t="s">
        <v>97</v>
      </c>
      <c r="EJS49" s="135" t="s">
        <v>97</v>
      </c>
      <c r="EJT49" s="135" t="s">
        <v>97</v>
      </c>
      <c r="EJU49" s="135" t="s">
        <v>97</v>
      </c>
      <c r="EJV49" s="135" t="s">
        <v>97</v>
      </c>
      <c r="EJW49" s="135" t="s">
        <v>97</v>
      </c>
      <c r="EJX49" s="135" t="s">
        <v>97</v>
      </c>
      <c r="EJY49" s="135" t="s">
        <v>97</v>
      </c>
      <c r="EJZ49" s="135" t="s">
        <v>97</v>
      </c>
      <c r="EKA49" s="135" t="s">
        <v>97</v>
      </c>
      <c r="EKB49" s="135" t="s">
        <v>97</v>
      </c>
      <c r="EKC49" s="135" t="s">
        <v>97</v>
      </c>
      <c r="EKD49" s="135" t="s">
        <v>97</v>
      </c>
      <c r="EKE49" s="135" t="s">
        <v>97</v>
      </c>
      <c r="EKF49" s="135" t="s">
        <v>97</v>
      </c>
      <c r="EKG49" s="135" t="s">
        <v>97</v>
      </c>
      <c r="EKH49" s="135" t="s">
        <v>97</v>
      </c>
      <c r="EKI49" s="135" t="s">
        <v>97</v>
      </c>
      <c r="EKJ49" s="135" t="s">
        <v>97</v>
      </c>
      <c r="EKK49" s="135" t="s">
        <v>97</v>
      </c>
      <c r="EKL49" s="135" t="s">
        <v>97</v>
      </c>
      <c r="EKM49" s="135" t="s">
        <v>97</v>
      </c>
      <c r="EKN49" s="135" t="s">
        <v>97</v>
      </c>
      <c r="EKO49" s="135" t="s">
        <v>97</v>
      </c>
      <c r="EKP49" s="135" t="s">
        <v>97</v>
      </c>
      <c r="EKQ49" s="135" t="s">
        <v>97</v>
      </c>
      <c r="EKR49" s="135" t="s">
        <v>97</v>
      </c>
      <c r="EKS49" s="135" t="s">
        <v>97</v>
      </c>
      <c r="EKT49" s="135" t="s">
        <v>97</v>
      </c>
      <c r="EKU49" s="135" t="s">
        <v>97</v>
      </c>
      <c r="EKV49" s="135" t="s">
        <v>97</v>
      </c>
      <c r="EKW49" s="135" t="s">
        <v>97</v>
      </c>
      <c r="EKX49" s="135" t="s">
        <v>97</v>
      </c>
      <c r="EKY49" s="135" t="s">
        <v>97</v>
      </c>
      <c r="EKZ49" s="135" t="s">
        <v>97</v>
      </c>
      <c r="ELA49" s="135" t="s">
        <v>97</v>
      </c>
      <c r="ELB49" s="135" t="s">
        <v>97</v>
      </c>
      <c r="ELC49" s="135" t="s">
        <v>97</v>
      </c>
      <c r="ELD49" s="135" t="s">
        <v>97</v>
      </c>
      <c r="ELE49" s="135" t="s">
        <v>97</v>
      </c>
      <c r="ELF49" s="135" t="s">
        <v>97</v>
      </c>
      <c r="ELG49" s="135" t="s">
        <v>97</v>
      </c>
      <c r="ELH49" s="135" t="s">
        <v>97</v>
      </c>
      <c r="ELI49" s="135" t="s">
        <v>97</v>
      </c>
      <c r="ELJ49" s="135" t="s">
        <v>97</v>
      </c>
      <c r="ELK49" s="135" t="s">
        <v>97</v>
      </c>
      <c r="ELL49" s="135" t="s">
        <v>97</v>
      </c>
      <c r="ELM49" s="135" t="s">
        <v>97</v>
      </c>
      <c r="ELN49" s="135" t="s">
        <v>97</v>
      </c>
      <c r="ELO49" s="135" t="s">
        <v>97</v>
      </c>
      <c r="ELP49" s="135" t="s">
        <v>97</v>
      </c>
      <c r="ELQ49" s="135" t="s">
        <v>97</v>
      </c>
      <c r="ELR49" s="135" t="s">
        <v>97</v>
      </c>
      <c r="ELS49" s="135" t="s">
        <v>97</v>
      </c>
      <c r="ELT49" s="135" t="s">
        <v>97</v>
      </c>
      <c r="ELU49" s="135" t="s">
        <v>97</v>
      </c>
      <c r="ELV49" s="135" t="s">
        <v>97</v>
      </c>
      <c r="ELW49" s="135" t="s">
        <v>97</v>
      </c>
      <c r="ELX49" s="135" t="s">
        <v>97</v>
      </c>
      <c r="ELY49" s="135" t="s">
        <v>97</v>
      </c>
      <c r="ELZ49" s="135" t="s">
        <v>97</v>
      </c>
      <c r="EMA49" s="135" t="s">
        <v>97</v>
      </c>
      <c r="EMB49" s="135" t="s">
        <v>97</v>
      </c>
      <c r="EMC49" s="135" t="s">
        <v>97</v>
      </c>
      <c r="EMD49" s="135" t="s">
        <v>97</v>
      </c>
      <c r="EME49" s="135" t="s">
        <v>97</v>
      </c>
      <c r="EMF49" s="135" t="s">
        <v>97</v>
      </c>
      <c r="EMG49" s="135" t="s">
        <v>97</v>
      </c>
      <c r="EMH49" s="135" t="s">
        <v>97</v>
      </c>
      <c r="EMI49" s="135" t="s">
        <v>97</v>
      </c>
      <c r="EMJ49" s="135" t="s">
        <v>97</v>
      </c>
      <c r="EMK49" s="135" t="s">
        <v>97</v>
      </c>
      <c r="EML49" s="135" t="s">
        <v>97</v>
      </c>
      <c r="EMM49" s="135" t="s">
        <v>97</v>
      </c>
      <c r="EMN49" s="135" t="s">
        <v>97</v>
      </c>
      <c r="EMO49" s="135" t="s">
        <v>97</v>
      </c>
      <c r="EMP49" s="135" t="s">
        <v>97</v>
      </c>
      <c r="EMQ49" s="135" t="s">
        <v>97</v>
      </c>
      <c r="EMR49" s="135" t="s">
        <v>97</v>
      </c>
      <c r="EMS49" s="135" t="s">
        <v>97</v>
      </c>
      <c r="EMT49" s="135" t="s">
        <v>97</v>
      </c>
      <c r="EMU49" s="135" t="s">
        <v>97</v>
      </c>
      <c r="EMV49" s="135" t="s">
        <v>97</v>
      </c>
      <c r="EMW49" s="135" t="s">
        <v>97</v>
      </c>
      <c r="EMX49" s="135" t="s">
        <v>97</v>
      </c>
      <c r="EMY49" s="135" t="s">
        <v>97</v>
      </c>
      <c r="EMZ49" s="135" t="s">
        <v>97</v>
      </c>
      <c r="ENA49" s="135" t="s">
        <v>97</v>
      </c>
      <c r="ENB49" s="135" t="s">
        <v>97</v>
      </c>
      <c r="ENC49" s="135" t="s">
        <v>97</v>
      </c>
      <c r="END49" s="135" t="s">
        <v>97</v>
      </c>
      <c r="ENE49" s="135" t="s">
        <v>97</v>
      </c>
      <c r="ENF49" s="135" t="s">
        <v>97</v>
      </c>
      <c r="ENG49" s="135" t="s">
        <v>97</v>
      </c>
      <c r="ENH49" s="135" t="s">
        <v>97</v>
      </c>
      <c r="ENI49" s="135" t="s">
        <v>97</v>
      </c>
      <c r="ENJ49" s="135" t="s">
        <v>97</v>
      </c>
      <c r="ENK49" s="135" t="s">
        <v>97</v>
      </c>
      <c r="ENL49" s="135" t="s">
        <v>97</v>
      </c>
      <c r="ENM49" s="135" t="s">
        <v>97</v>
      </c>
      <c r="ENN49" s="135" t="s">
        <v>97</v>
      </c>
      <c r="ENO49" s="135" t="s">
        <v>97</v>
      </c>
      <c r="ENP49" s="135" t="s">
        <v>97</v>
      </c>
      <c r="ENQ49" s="135" t="s">
        <v>97</v>
      </c>
      <c r="ENR49" s="135" t="s">
        <v>97</v>
      </c>
      <c r="ENS49" s="135" t="s">
        <v>97</v>
      </c>
      <c r="ENT49" s="135" t="s">
        <v>97</v>
      </c>
      <c r="ENU49" s="135" t="s">
        <v>97</v>
      </c>
      <c r="ENV49" s="135" t="s">
        <v>97</v>
      </c>
      <c r="ENW49" s="135" t="s">
        <v>97</v>
      </c>
      <c r="ENX49" s="135" t="s">
        <v>97</v>
      </c>
      <c r="ENY49" s="135" t="s">
        <v>97</v>
      </c>
      <c r="ENZ49" s="135" t="s">
        <v>97</v>
      </c>
      <c r="EOA49" s="135" t="s">
        <v>97</v>
      </c>
      <c r="EOB49" s="135" t="s">
        <v>97</v>
      </c>
      <c r="EOC49" s="135" t="s">
        <v>97</v>
      </c>
      <c r="EOD49" s="135" t="s">
        <v>97</v>
      </c>
      <c r="EOE49" s="135" t="s">
        <v>97</v>
      </c>
      <c r="EOF49" s="135" t="s">
        <v>97</v>
      </c>
      <c r="EOG49" s="135" t="s">
        <v>97</v>
      </c>
      <c r="EOH49" s="135" t="s">
        <v>97</v>
      </c>
      <c r="EOI49" s="135" t="s">
        <v>97</v>
      </c>
      <c r="EOJ49" s="135" t="s">
        <v>97</v>
      </c>
      <c r="EOK49" s="135" t="s">
        <v>97</v>
      </c>
      <c r="EOL49" s="135" t="s">
        <v>97</v>
      </c>
      <c r="EOM49" s="135" t="s">
        <v>97</v>
      </c>
      <c r="EON49" s="135" t="s">
        <v>97</v>
      </c>
      <c r="EOO49" s="135" t="s">
        <v>97</v>
      </c>
      <c r="EOP49" s="135" t="s">
        <v>97</v>
      </c>
      <c r="EOQ49" s="135" t="s">
        <v>97</v>
      </c>
      <c r="EOR49" s="135" t="s">
        <v>97</v>
      </c>
      <c r="EOS49" s="135" t="s">
        <v>97</v>
      </c>
      <c r="EOT49" s="135" t="s">
        <v>97</v>
      </c>
      <c r="EOU49" s="135" t="s">
        <v>97</v>
      </c>
      <c r="EOV49" s="135" t="s">
        <v>97</v>
      </c>
      <c r="EOW49" s="135" t="s">
        <v>97</v>
      </c>
      <c r="EOX49" s="135" t="s">
        <v>97</v>
      </c>
      <c r="EOY49" s="135" t="s">
        <v>97</v>
      </c>
      <c r="EOZ49" s="135" t="s">
        <v>97</v>
      </c>
      <c r="EPA49" s="135" t="s">
        <v>97</v>
      </c>
      <c r="EPB49" s="135" t="s">
        <v>97</v>
      </c>
      <c r="EPC49" s="135" t="s">
        <v>97</v>
      </c>
      <c r="EPD49" s="135" t="s">
        <v>97</v>
      </c>
      <c r="EPE49" s="135" t="s">
        <v>97</v>
      </c>
      <c r="EPF49" s="135" t="s">
        <v>97</v>
      </c>
      <c r="EPG49" s="135" t="s">
        <v>97</v>
      </c>
      <c r="EPH49" s="135" t="s">
        <v>97</v>
      </c>
      <c r="EPI49" s="135" t="s">
        <v>97</v>
      </c>
      <c r="EPJ49" s="135" t="s">
        <v>97</v>
      </c>
      <c r="EPK49" s="135" t="s">
        <v>97</v>
      </c>
      <c r="EPL49" s="135" t="s">
        <v>97</v>
      </c>
      <c r="EPM49" s="135" t="s">
        <v>97</v>
      </c>
      <c r="EPN49" s="135" t="s">
        <v>97</v>
      </c>
      <c r="EPO49" s="135" t="s">
        <v>97</v>
      </c>
      <c r="EPP49" s="135" t="s">
        <v>97</v>
      </c>
      <c r="EPQ49" s="135" t="s">
        <v>97</v>
      </c>
      <c r="EPR49" s="135" t="s">
        <v>97</v>
      </c>
      <c r="EPS49" s="135" t="s">
        <v>97</v>
      </c>
      <c r="EPT49" s="135" t="s">
        <v>97</v>
      </c>
      <c r="EPU49" s="135" t="s">
        <v>97</v>
      </c>
      <c r="EPV49" s="135" t="s">
        <v>97</v>
      </c>
      <c r="EPW49" s="135" t="s">
        <v>97</v>
      </c>
      <c r="EPX49" s="135" t="s">
        <v>97</v>
      </c>
      <c r="EPY49" s="135" t="s">
        <v>97</v>
      </c>
      <c r="EPZ49" s="135" t="s">
        <v>97</v>
      </c>
      <c r="EQA49" s="135" t="s">
        <v>97</v>
      </c>
      <c r="EQB49" s="135" t="s">
        <v>97</v>
      </c>
      <c r="EQC49" s="135" t="s">
        <v>97</v>
      </c>
      <c r="EQD49" s="135" t="s">
        <v>97</v>
      </c>
      <c r="EQE49" s="135" t="s">
        <v>97</v>
      </c>
      <c r="EQF49" s="135" t="s">
        <v>97</v>
      </c>
      <c r="EQG49" s="135" t="s">
        <v>97</v>
      </c>
      <c r="EQH49" s="135" t="s">
        <v>97</v>
      </c>
      <c r="EQI49" s="135" t="s">
        <v>97</v>
      </c>
      <c r="EQJ49" s="135" t="s">
        <v>97</v>
      </c>
      <c r="EQK49" s="135" t="s">
        <v>97</v>
      </c>
      <c r="EQL49" s="135" t="s">
        <v>97</v>
      </c>
      <c r="EQM49" s="135" t="s">
        <v>97</v>
      </c>
      <c r="EQN49" s="135" t="s">
        <v>97</v>
      </c>
      <c r="EQO49" s="135" t="s">
        <v>97</v>
      </c>
      <c r="EQP49" s="135" t="s">
        <v>97</v>
      </c>
      <c r="EQQ49" s="135" t="s">
        <v>97</v>
      </c>
      <c r="EQR49" s="135" t="s">
        <v>97</v>
      </c>
      <c r="EQS49" s="135" t="s">
        <v>97</v>
      </c>
      <c r="EQT49" s="135" t="s">
        <v>97</v>
      </c>
      <c r="EQU49" s="135" t="s">
        <v>97</v>
      </c>
      <c r="EQV49" s="135" t="s">
        <v>97</v>
      </c>
      <c r="EQW49" s="135" t="s">
        <v>97</v>
      </c>
      <c r="EQX49" s="135" t="s">
        <v>97</v>
      </c>
      <c r="EQY49" s="135" t="s">
        <v>97</v>
      </c>
      <c r="EQZ49" s="135" t="s">
        <v>97</v>
      </c>
      <c r="ERA49" s="135" t="s">
        <v>97</v>
      </c>
      <c r="ERB49" s="135" t="s">
        <v>97</v>
      </c>
      <c r="ERC49" s="135" t="s">
        <v>97</v>
      </c>
      <c r="ERD49" s="135" t="s">
        <v>97</v>
      </c>
      <c r="ERE49" s="135" t="s">
        <v>97</v>
      </c>
      <c r="ERF49" s="135" t="s">
        <v>97</v>
      </c>
      <c r="ERG49" s="135" t="s">
        <v>97</v>
      </c>
      <c r="ERH49" s="135" t="s">
        <v>97</v>
      </c>
      <c r="ERI49" s="135" t="s">
        <v>97</v>
      </c>
      <c r="ERJ49" s="135" t="s">
        <v>97</v>
      </c>
      <c r="ERK49" s="135" t="s">
        <v>97</v>
      </c>
      <c r="ERL49" s="135" t="s">
        <v>97</v>
      </c>
      <c r="ERM49" s="135" t="s">
        <v>97</v>
      </c>
      <c r="ERN49" s="135" t="s">
        <v>97</v>
      </c>
      <c r="ERO49" s="135" t="s">
        <v>97</v>
      </c>
      <c r="ERP49" s="135" t="s">
        <v>97</v>
      </c>
      <c r="ERQ49" s="135" t="s">
        <v>97</v>
      </c>
      <c r="ERR49" s="135" t="s">
        <v>97</v>
      </c>
      <c r="ERS49" s="135" t="s">
        <v>97</v>
      </c>
      <c r="ERT49" s="135" t="s">
        <v>97</v>
      </c>
      <c r="ERU49" s="135" t="s">
        <v>97</v>
      </c>
      <c r="ERV49" s="135" t="s">
        <v>97</v>
      </c>
      <c r="ERW49" s="135" t="s">
        <v>97</v>
      </c>
      <c r="ERX49" s="135" t="s">
        <v>97</v>
      </c>
      <c r="ERY49" s="135" t="s">
        <v>97</v>
      </c>
      <c r="ERZ49" s="135" t="s">
        <v>97</v>
      </c>
      <c r="ESA49" s="135" t="s">
        <v>97</v>
      </c>
      <c r="ESB49" s="135" t="s">
        <v>97</v>
      </c>
      <c r="ESC49" s="135" t="s">
        <v>97</v>
      </c>
      <c r="ESD49" s="135" t="s">
        <v>97</v>
      </c>
      <c r="ESE49" s="135" t="s">
        <v>97</v>
      </c>
      <c r="ESF49" s="135" t="s">
        <v>97</v>
      </c>
      <c r="ESG49" s="135" t="s">
        <v>97</v>
      </c>
      <c r="ESH49" s="135" t="s">
        <v>97</v>
      </c>
      <c r="ESI49" s="135" t="s">
        <v>97</v>
      </c>
      <c r="ESJ49" s="135" t="s">
        <v>97</v>
      </c>
      <c r="ESK49" s="135" t="s">
        <v>97</v>
      </c>
      <c r="ESL49" s="135" t="s">
        <v>97</v>
      </c>
      <c r="ESM49" s="135" t="s">
        <v>97</v>
      </c>
      <c r="ESN49" s="135" t="s">
        <v>97</v>
      </c>
      <c r="ESO49" s="135" t="s">
        <v>97</v>
      </c>
      <c r="ESP49" s="135" t="s">
        <v>97</v>
      </c>
      <c r="ESQ49" s="135" t="s">
        <v>97</v>
      </c>
      <c r="ESR49" s="135" t="s">
        <v>97</v>
      </c>
      <c r="ESS49" s="135" t="s">
        <v>97</v>
      </c>
      <c r="EST49" s="135" t="s">
        <v>97</v>
      </c>
      <c r="ESU49" s="135" t="s">
        <v>97</v>
      </c>
      <c r="ESV49" s="135" t="s">
        <v>97</v>
      </c>
      <c r="ESW49" s="135" t="s">
        <v>97</v>
      </c>
      <c r="ESX49" s="135" t="s">
        <v>97</v>
      </c>
      <c r="ESY49" s="135" t="s">
        <v>97</v>
      </c>
      <c r="ESZ49" s="135" t="s">
        <v>97</v>
      </c>
      <c r="ETA49" s="135" t="s">
        <v>97</v>
      </c>
      <c r="ETB49" s="135" t="s">
        <v>97</v>
      </c>
      <c r="ETC49" s="135" t="s">
        <v>97</v>
      </c>
      <c r="ETD49" s="135" t="s">
        <v>97</v>
      </c>
      <c r="ETE49" s="135" t="s">
        <v>97</v>
      </c>
      <c r="ETF49" s="135" t="s">
        <v>97</v>
      </c>
      <c r="ETG49" s="135" t="s">
        <v>97</v>
      </c>
      <c r="ETH49" s="135" t="s">
        <v>97</v>
      </c>
      <c r="ETI49" s="135" t="s">
        <v>97</v>
      </c>
      <c r="ETJ49" s="135" t="s">
        <v>97</v>
      </c>
      <c r="ETK49" s="135" t="s">
        <v>97</v>
      </c>
      <c r="ETL49" s="135" t="s">
        <v>97</v>
      </c>
      <c r="ETM49" s="135" t="s">
        <v>97</v>
      </c>
      <c r="ETN49" s="135" t="s">
        <v>97</v>
      </c>
      <c r="ETO49" s="135" t="s">
        <v>97</v>
      </c>
      <c r="ETP49" s="135" t="s">
        <v>97</v>
      </c>
      <c r="ETQ49" s="135" t="s">
        <v>97</v>
      </c>
      <c r="ETR49" s="135" t="s">
        <v>97</v>
      </c>
      <c r="ETS49" s="135" t="s">
        <v>97</v>
      </c>
      <c r="ETT49" s="135" t="s">
        <v>97</v>
      </c>
      <c r="ETU49" s="135" t="s">
        <v>97</v>
      </c>
      <c r="ETV49" s="135" t="s">
        <v>97</v>
      </c>
      <c r="ETW49" s="135" t="s">
        <v>97</v>
      </c>
      <c r="ETX49" s="135" t="s">
        <v>97</v>
      </c>
      <c r="ETY49" s="135" t="s">
        <v>97</v>
      </c>
      <c r="ETZ49" s="135" t="s">
        <v>97</v>
      </c>
      <c r="EUA49" s="135" t="s">
        <v>97</v>
      </c>
      <c r="EUB49" s="135" t="s">
        <v>97</v>
      </c>
      <c r="EUC49" s="135" t="s">
        <v>97</v>
      </c>
      <c r="EUD49" s="135" t="s">
        <v>97</v>
      </c>
      <c r="EUE49" s="135" t="s">
        <v>97</v>
      </c>
      <c r="EUF49" s="135" t="s">
        <v>97</v>
      </c>
      <c r="EUG49" s="135" t="s">
        <v>97</v>
      </c>
      <c r="EUH49" s="135" t="s">
        <v>97</v>
      </c>
      <c r="EUI49" s="135" t="s">
        <v>97</v>
      </c>
      <c r="EUJ49" s="135" t="s">
        <v>97</v>
      </c>
      <c r="EUK49" s="135" t="s">
        <v>97</v>
      </c>
      <c r="EUL49" s="135" t="s">
        <v>97</v>
      </c>
      <c r="EUM49" s="135" t="s">
        <v>97</v>
      </c>
      <c r="EUN49" s="135" t="s">
        <v>97</v>
      </c>
      <c r="EUO49" s="135" t="s">
        <v>97</v>
      </c>
      <c r="EUP49" s="135" t="s">
        <v>97</v>
      </c>
      <c r="EUQ49" s="135" t="s">
        <v>97</v>
      </c>
      <c r="EUR49" s="135" t="s">
        <v>97</v>
      </c>
      <c r="EUS49" s="135" t="s">
        <v>97</v>
      </c>
      <c r="EUT49" s="135" t="s">
        <v>97</v>
      </c>
      <c r="EUU49" s="135" t="s">
        <v>97</v>
      </c>
      <c r="EUV49" s="135" t="s">
        <v>97</v>
      </c>
      <c r="EUW49" s="135" t="s">
        <v>97</v>
      </c>
      <c r="EUX49" s="135" t="s">
        <v>97</v>
      </c>
      <c r="EUY49" s="135" t="s">
        <v>97</v>
      </c>
      <c r="EUZ49" s="135" t="s">
        <v>97</v>
      </c>
      <c r="EVA49" s="135" t="s">
        <v>97</v>
      </c>
      <c r="EVB49" s="135" t="s">
        <v>97</v>
      </c>
      <c r="EVC49" s="135" t="s">
        <v>97</v>
      </c>
      <c r="EVD49" s="135" t="s">
        <v>97</v>
      </c>
      <c r="EVE49" s="135" t="s">
        <v>97</v>
      </c>
      <c r="EVF49" s="135" t="s">
        <v>97</v>
      </c>
      <c r="EVG49" s="135" t="s">
        <v>97</v>
      </c>
      <c r="EVH49" s="135" t="s">
        <v>97</v>
      </c>
      <c r="EVI49" s="135" t="s">
        <v>97</v>
      </c>
      <c r="EVJ49" s="135" t="s">
        <v>97</v>
      </c>
      <c r="EVK49" s="135" t="s">
        <v>97</v>
      </c>
      <c r="EVL49" s="135" t="s">
        <v>97</v>
      </c>
      <c r="EVM49" s="135" t="s">
        <v>97</v>
      </c>
      <c r="EVN49" s="135" t="s">
        <v>97</v>
      </c>
      <c r="EVO49" s="135" t="s">
        <v>97</v>
      </c>
      <c r="EVP49" s="135" t="s">
        <v>97</v>
      </c>
      <c r="EVQ49" s="135" t="s">
        <v>97</v>
      </c>
      <c r="EVR49" s="135" t="s">
        <v>97</v>
      </c>
      <c r="EVS49" s="135" t="s">
        <v>97</v>
      </c>
      <c r="EVT49" s="135" t="s">
        <v>97</v>
      </c>
      <c r="EVU49" s="135" t="s">
        <v>97</v>
      </c>
      <c r="EVV49" s="135" t="s">
        <v>97</v>
      </c>
      <c r="EVW49" s="135" t="s">
        <v>97</v>
      </c>
      <c r="EVX49" s="135" t="s">
        <v>97</v>
      </c>
      <c r="EVY49" s="135" t="s">
        <v>97</v>
      </c>
      <c r="EVZ49" s="135" t="s">
        <v>97</v>
      </c>
      <c r="EWA49" s="135" t="s">
        <v>97</v>
      </c>
      <c r="EWB49" s="135" t="s">
        <v>97</v>
      </c>
      <c r="EWC49" s="135" t="s">
        <v>97</v>
      </c>
      <c r="EWD49" s="135" t="s">
        <v>97</v>
      </c>
      <c r="EWE49" s="135" t="s">
        <v>97</v>
      </c>
      <c r="EWF49" s="135" t="s">
        <v>97</v>
      </c>
      <c r="EWG49" s="135" t="s">
        <v>97</v>
      </c>
      <c r="EWH49" s="135" t="s">
        <v>97</v>
      </c>
      <c r="EWI49" s="135" t="s">
        <v>97</v>
      </c>
      <c r="EWJ49" s="135" t="s">
        <v>97</v>
      </c>
      <c r="EWK49" s="135" t="s">
        <v>97</v>
      </c>
      <c r="EWL49" s="135" t="s">
        <v>97</v>
      </c>
      <c r="EWM49" s="135" t="s">
        <v>97</v>
      </c>
      <c r="EWN49" s="135" t="s">
        <v>97</v>
      </c>
      <c r="EWO49" s="135" t="s">
        <v>97</v>
      </c>
      <c r="EWP49" s="135" t="s">
        <v>97</v>
      </c>
      <c r="EWQ49" s="135" t="s">
        <v>97</v>
      </c>
      <c r="EWR49" s="135" t="s">
        <v>97</v>
      </c>
      <c r="EWS49" s="135" t="s">
        <v>97</v>
      </c>
      <c r="EWT49" s="135" t="s">
        <v>97</v>
      </c>
      <c r="EWU49" s="135" t="s">
        <v>97</v>
      </c>
      <c r="EWV49" s="135" t="s">
        <v>97</v>
      </c>
      <c r="EWW49" s="135" t="s">
        <v>97</v>
      </c>
      <c r="EWX49" s="135" t="s">
        <v>97</v>
      </c>
      <c r="EWY49" s="135" t="s">
        <v>97</v>
      </c>
      <c r="EWZ49" s="135" t="s">
        <v>97</v>
      </c>
      <c r="EXA49" s="135" t="s">
        <v>97</v>
      </c>
      <c r="EXB49" s="135" t="s">
        <v>97</v>
      </c>
      <c r="EXC49" s="135" t="s">
        <v>97</v>
      </c>
      <c r="EXD49" s="135" t="s">
        <v>97</v>
      </c>
      <c r="EXE49" s="135" t="s">
        <v>97</v>
      </c>
      <c r="EXF49" s="135" t="s">
        <v>97</v>
      </c>
      <c r="EXG49" s="135" t="s">
        <v>97</v>
      </c>
      <c r="EXH49" s="135" t="s">
        <v>97</v>
      </c>
      <c r="EXI49" s="135" t="s">
        <v>97</v>
      </c>
      <c r="EXJ49" s="135" t="s">
        <v>97</v>
      </c>
      <c r="EXK49" s="135" t="s">
        <v>97</v>
      </c>
      <c r="EXL49" s="135" t="s">
        <v>97</v>
      </c>
      <c r="EXM49" s="135" t="s">
        <v>97</v>
      </c>
      <c r="EXN49" s="135" t="s">
        <v>97</v>
      </c>
      <c r="EXO49" s="135" t="s">
        <v>97</v>
      </c>
      <c r="EXP49" s="135" t="s">
        <v>97</v>
      </c>
      <c r="EXQ49" s="135" t="s">
        <v>97</v>
      </c>
      <c r="EXR49" s="135" t="s">
        <v>97</v>
      </c>
      <c r="EXS49" s="135" t="s">
        <v>97</v>
      </c>
      <c r="EXT49" s="135" t="s">
        <v>97</v>
      </c>
      <c r="EXU49" s="135" t="s">
        <v>97</v>
      </c>
      <c r="EXV49" s="135" t="s">
        <v>97</v>
      </c>
      <c r="EXW49" s="135" t="s">
        <v>97</v>
      </c>
      <c r="EXX49" s="135" t="s">
        <v>97</v>
      </c>
      <c r="EXY49" s="135" t="s">
        <v>97</v>
      </c>
      <c r="EXZ49" s="135" t="s">
        <v>97</v>
      </c>
      <c r="EYA49" s="135" t="s">
        <v>97</v>
      </c>
      <c r="EYB49" s="135" t="s">
        <v>97</v>
      </c>
      <c r="EYC49" s="135" t="s">
        <v>97</v>
      </c>
      <c r="EYD49" s="135" t="s">
        <v>97</v>
      </c>
      <c r="EYE49" s="135" t="s">
        <v>97</v>
      </c>
      <c r="EYF49" s="135" t="s">
        <v>97</v>
      </c>
      <c r="EYG49" s="135" t="s">
        <v>97</v>
      </c>
      <c r="EYH49" s="135" t="s">
        <v>97</v>
      </c>
      <c r="EYI49" s="135" t="s">
        <v>97</v>
      </c>
      <c r="EYJ49" s="135" t="s">
        <v>97</v>
      </c>
      <c r="EYK49" s="135" t="s">
        <v>97</v>
      </c>
      <c r="EYL49" s="135" t="s">
        <v>97</v>
      </c>
      <c r="EYM49" s="135" t="s">
        <v>97</v>
      </c>
      <c r="EYN49" s="135" t="s">
        <v>97</v>
      </c>
      <c r="EYO49" s="135" t="s">
        <v>97</v>
      </c>
      <c r="EYP49" s="135" t="s">
        <v>97</v>
      </c>
      <c r="EYQ49" s="135" t="s">
        <v>97</v>
      </c>
      <c r="EYR49" s="135" t="s">
        <v>97</v>
      </c>
      <c r="EYS49" s="135" t="s">
        <v>97</v>
      </c>
      <c r="EYT49" s="135" t="s">
        <v>97</v>
      </c>
      <c r="EYU49" s="135" t="s">
        <v>97</v>
      </c>
      <c r="EYV49" s="135" t="s">
        <v>97</v>
      </c>
      <c r="EYW49" s="135" t="s">
        <v>97</v>
      </c>
      <c r="EYX49" s="135" t="s">
        <v>97</v>
      </c>
      <c r="EYY49" s="135" t="s">
        <v>97</v>
      </c>
      <c r="EYZ49" s="135" t="s">
        <v>97</v>
      </c>
      <c r="EZA49" s="135" t="s">
        <v>97</v>
      </c>
      <c r="EZB49" s="135" t="s">
        <v>97</v>
      </c>
      <c r="EZC49" s="135" t="s">
        <v>97</v>
      </c>
      <c r="EZD49" s="135" t="s">
        <v>97</v>
      </c>
      <c r="EZE49" s="135" t="s">
        <v>97</v>
      </c>
      <c r="EZF49" s="135" t="s">
        <v>97</v>
      </c>
      <c r="EZG49" s="135" t="s">
        <v>97</v>
      </c>
      <c r="EZH49" s="135" t="s">
        <v>97</v>
      </c>
      <c r="EZI49" s="135" t="s">
        <v>97</v>
      </c>
      <c r="EZJ49" s="135" t="s">
        <v>97</v>
      </c>
      <c r="EZK49" s="135" t="s">
        <v>97</v>
      </c>
      <c r="EZL49" s="135" t="s">
        <v>97</v>
      </c>
      <c r="EZM49" s="135" t="s">
        <v>97</v>
      </c>
      <c r="EZN49" s="135" t="s">
        <v>97</v>
      </c>
      <c r="EZO49" s="135" t="s">
        <v>97</v>
      </c>
      <c r="EZP49" s="135" t="s">
        <v>97</v>
      </c>
      <c r="EZQ49" s="135" t="s">
        <v>97</v>
      </c>
      <c r="EZR49" s="135" t="s">
        <v>97</v>
      </c>
      <c r="EZS49" s="135" t="s">
        <v>97</v>
      </c>
      <c r="EZT49" s="135" t="s">
        <v>97</v>
      </c>
      <c r="EZU49" s="135" t="s">
        <v>97</v>
      </c>
      <c r="EZV49" s="135" t="s">
        <v>97</v>
      </c>
      <c r="EZW49" s="135" t="s">
        <v>97</v>
      </c>
      <c r="EZX49" s="135" t="s">
        <v>97</v>
      </c>
      <c r="EZY49" s="135" t="s">
        <v>97</v>
      </c>
      <c r="EZZ49" s="135" t="s">
        <v>97</v>
      </c>
      <c r="FAA49" s="135" t="s">
        <v>97</v>
      </c>
      <c r="FAB49" s="135" t="s">
        <v>97</v>
      </c>
      <c r="FAC49" s="135" t="s">
        <v>97</v>
      </c>
      <c r="FAD49" s="135" t="s">
        <v>97</v>
      </c>
      <c r="FAE49" s="135" t="s">
        <v>97</v>
      </c>
      <c r="FAF49" s="135" t="s">
        <v>97</v>
      </c>
      <c r="FAG49" s="135" t="s">
        <v>97</v>
      </c>
      <c r="FAH49" s="135" t="s">
        <v>97</v>
      </c>
      <c r="FAI49" s="135" t="s">
        <v>97</v>
      </c>
      <c r="FAJ49" s="135" t="s">
        <v>97</v>
      </c>
      <c r="FAK49" s="135" t="s">
        <v>97</v>
      </c>
      <c r="FAL49" s="135" t="s">
        <v>97</v>
      </c>
      <c r="FAM49" s="135" t="s">
        <v>97</v>
      </c>
      <c r="FAN49" s="135" t="s">
        <v>97</v>
      </c>
      <c r="FAO49" s="135" t="s">
        <v>97</v>
      </c>
      <c r="FAP49" s="135" t="s">
        <v>97</v>
      </c>
      <c r="FAQ49" s="135" t="s">
        <v>97</v>
      </c>
      <c r="FAR49" s="135" t="s">
        <v>97</v>
      </c>
      <c r="FAS49" s="135" t="s">
        <v>97</v>
      </c>
      <c r="FAT49" s="135" t="s">
        <v>97</v>
      </c>
      <c r="FAU49" s="135" t="s">
        <v>97</v>
      </c>
      <c r="FAV49" s="135" t="s">
        <v>97</v>
      </c>
      <c r="FAW49" s="135" t="s">
        <v>97</v>
      </c>
      <c r="FAX49" s="135" t="s">
        <v>97</v>
      </c>
      <c r="FAY49" s="135" t="s">
        <v>97</v>
      </c>
      <c r="FAZ49" s="135" t="s">
        <v>97</v>
      </c>
      <c r="FBA49" s="135" t="s">
        <v>97</v>
      </c>
      <c r="FBB49" s="135" t="s">
        <v>97</v>
      </c>
      <c r="FBC49" s="135" t="s">
        <v>97</v>
      </c>
      <c r="FBD49" s="135" t="s">
        <v>97</v>
      </c>
      <c r="FBE49" s="135" t="s">
        <v>97</v>
      </c>
      <c r="FBF49" s="135" t="s">
        <v>97</v>
      </c>
      <c r="FBG49" s="135" t="s">
        <v>97</v>
      </c>
      <c r="FBH49" s="135" t="s">
        <v>97</v>
      </c>
      <c r="FBI49" s="135" t="s">
        <v>97</v>
      </c>
      <c r="FBJ49" s="135" t="s">
        <v>97</v>
      </c>
      <c r="FBK49" s="135" t="s">
        <v>97</v>
      </c>
      <c r="FBL49" s="135" t="s">
        <v>97</v>
      </c>
      <c r="FBM49" s="135" t="s">
        <v>97</v>
      </c>
      <c r="FBN49" s="135" t="s">
        <v>97</v>
      </c>
      <c r="FBO49" s="135" t="s">
        <v>97</v>
      </c>
      <c r="FBP49" s="135" t="s">
        <v>97</v>
      </c>
      <c r="FBQ49" s="135" t="s">
        <v>97</v>
      </c>
      <c r="FBR49" s="135" t="s">
        <v>97</v>
      </c>
      <c r="FBS49" s="135" t="s">
        <v>97</v>
      </c>
      <c r="FBT49" s="135" t="s">
        <v>97</v>
      </c>
      <c r="FBU49" s="135" t="s">
        <v>97</v>
      </c>
      <c r="FBV49" s="135" t="s">
        <v>97</v>
      </c>
      <c r="FBW49" s="135" t="s">
        <v>97</v>
      </c>
      <c r="FBX49" s="135" t="s">
        <v>97</v>
      </c>
      <c r="FBY49" s="135" t="s">
        <v>97</v>
      </c>
      <c r="FBZ49" s="135" t="s">
        <v>97</v>
      </c>
      <c r="FCA49" s="135" t="s">
        <v>97</v>
      </c>
      <c r="FCB49" s="135" t="s">
        <v>97</v>
      </c>
      <c r="FCC49" s="135" t="s">
        <v>97</v>
      </c>
      <c r="FCD49" s="135" t="s">
        <v>97</v>
      </c>
      <c r="FCE49" s="135" t="s">
        <v>97</v>
      </c>
      <c r="FCF49" s="135" t="s">
        <v>97</v>
      </c>
      <c r="FCG49" s="135" t="s">
        <v>97</v>
      </c>
      <c r="FCH49" s="135" t="s">
        <v>97</v>
      </c>
      <c r="FCI49" s="135" t="s">
        <v>97</v>
      </c>
      <c r="FCJ49" s="135" t="s">
        <v>97</v>
      </c>
      <c r="FCK49" s="135" t="s">
        <v>97</v>
      </c>
      <c r="FCL49" s="135" t="s">
        <v>97</v>
      </c>
      <c r="FCM49" s="135" t="s">
        <v>97</v>
      </c>
      <c r="FCN49" s="135" t="s">
        <v>97</v>
      </c>
      <c r="FCO49" s="135" t="s">
        <v>97</v>
      </c>
      <c r="FCP49" s="135" t="s">
        <v>97</v>
      </c>
      <c r="FCQ49" s="135" t="s">
        <v>97</v>
      </c>
      <c r="FCR49" s="135" t="s">
        <v>97</v>
      </c>
      <c r="FCS49" s="135" t="s">
        <v>97</v>
      </c>
      <c r="FCT49" s="135" t="s">
        <v>97</v>
      </c>
      <c r="FCU49" s="135" t="s">
        <v>97</v>
      </c>
      <c r="FCV49" s="135" t="s">
        <v>97</v>
      </c>
      <c r="FCW49" s="135" t="s">
        <v>97</v>
      </c>
      <c r="FCX49" s="135" t="s">
        <v>97</v>
      </c>
      <c r="FCY49" s="135" t="s">
        <v>97</v>
      </c>
      <c r="FCZ49" s="135" t="s">
        <v>97</v>
      </c>
      <c r="FDA49" s="135" t="s">
        <v>97</v>
      </c>
      <c r="FDB49" s="135" t="s">
        <v>97</v>
      </c>
      <c r="FDC49" s="135" t="s">
        <v>97</v>
      </c>
      <c r="FDD49" s="135" t="s">
        <v>97</v>
      </c>
      <c r="FDE49" s="135" t="s">
        <v>97</v>
      </c>
      <c r="FDF49" s="135" t="s">
        <v>97</v>
      </c>
      <c r="FDG49" s="135" t="s">
        <v>97</v>
      </c>
      <c r="FDH49" s="135" t="s">
        <v>97</v>
      </c>
      <c r="FDI49" s="135" t="s">
        <v>97</v>
      </c>
      <c r="FDJ49" s="135" t="s">
        <v>97</v>
      </c>
      <c r="FDK49" s="135" t="s">
        <v>97</v>
      </c>
      <c r="FDL49" s="135" t="s">
        <v>97</v>
      </c>
      <c r="FDM49" s="135" t="s">
        <v>97</v>
      </c>
      <c r="FDN49" s="135" t="s">
        <v>97</v>
      </c>
      <c r="FDO49" s="135" t="s">
        <v>97</v>
      </c>
      <c r="FDP49" s="135" t="s">
        <v>97</v>
      </c>
      <c r="FDQ49" s="135" t="s">
        <v>97</v>
      </c>
      <c r="FDR49" s="135" t="s">
        <v>97</v>
      </c>
      <c r="FDS49" s="135" t="s">
        <v>97</v>
      </c>
      <c r="FDT49" s="135" t="s">
        <v>97</v>
      </c>
      <c r="FDU49" s="135" t="s">
        <v>97</v>
      </c>
      <c r="FDV49" s="135" t="s">
        <v>97</v>
      </c>
      <c r="FDW49" s="135" t="s">
        <v>97</v>
      </c>
      <c r="FDX49" s="135" t="s">
        <v>97</v>
      </c>
      <c r="FDY49" s="135" t="s">
        <v>97</v>
      </c>
      <c r="FDZ49" s="135" t="s">
        <v>97</v>
      </c>
      <c r="FEA49" s="135" t="s">
        <v>97</v>
      </c>
      <c r="FEB49" s="135" t="s">
        <v>97</v>
      </c>
      <c r="FEC49" s="135" t="s">
        <v>97</v>
      </c>
      <c r="FED49" s="135" t="s">
        <v>97</v>
      </c>
      <c r="FEE49" s="135" t="s">
        <v>97</v>
      </c>
      <c r="FEF49" s="135" t="s">
        <v>97</v>
      </c>
      <c r="FEG49" s="135" t="s">
        <v>97</v>
      </c>
      <c r="FEH49" s="135" t="s">
        <v>97</v>
      </c>
      <c r="FEI49" s="135" t="s">
        <v>97</v>
      </c>
      <c r="FEJ49" s="135" t="s">
        <v>97</v>
      </c>
      <c r="FEK49" s="135" t="s">
        <v>97</v>
      </c>
      <c r="FEL49" s="135" t="s">
        <v>97</v>
      </c>
      <c r="FEM49" s="135" t="s">
        <v>97</v>
      </c>
      <c r="FEN49" s="135" t="s">
        <v>97</v>
      </c>
      <c r="FEO49" s="135" t="s">
        <v>97</v>
      </c>
      <c r="FEP49" s="135" t="s">
        <v>97</v>
      </c>
      <c r="FEQ49" s="135" t="s">
        <v>97</v>
      </c>
      <c r="FER49" s="135" t="s">
        <v>97</v>
      </c>
      <c r="FES49" s="135" t="s">
        <v>97</v>
      </c>
      <c r="FET49" s="135" t="s">
        <v>97</v>
      </c>
      <c r="FEU49" s="135" t="s">
        <v>97</v>
      </c>
      <c r="FEV49" s="135" t="s">
        <v>97</v>
      </c>
      <c r="FEW49" s="135" t="s">
        <v>97</v>
      </c>
      <c r="FEX49" s="135" t="s">
        <v>97</v>
      </c>
      <c r="FEY49" s="135" t="s">
        <v>97</v>
      </c>
      <c r="FEZ49" s="135" t="s">
        <v>97</v>
      </c>
      <c r="FFA49" s="135" t="s">
        <v>97</v>
      </c>
      <c r="FFB49" s="135" t="s">
        <v>97</v>
      </c>
      <c r="FFC49" s="135" t="s">
        <v>97</v>
      </c>
      <c r="FFD49" s="135" t="s">
        <v>97</v>
      </c>
      <c r="FFE49" s="135" t="s">
        <v>97</v>
      </c>
      <c r="FFF49" s="135" t="s">
        <v>97</v>
      </c>
      <c r="FFG49" s="135" t="s">
        <v>97</v>
      </c>
      <c r="FFH49" s="135" t="s">
        <v>97</v>
      </c>
      <c r="FFI49" s="135" t="s">
        <v>97</v>
      </c>
      <c r="FFJ49" s="135" t="s">
        <v>97</v>
      </c>
      <c r="FFK49" s="135" t="s">
        <v>97</v>
      </c>
      <c r="FFL49" s="135" t="s">
        <v>97</v>
      </c>
      <c r="FFM49" s="135" t="s">
        <v>97</v>
      </c>
      <c r="FFN49" s="135" t="s">
        <v>97</v>
      </c>
      <c r="FFO49" s="135" t="s">
        <v>97</v>
      </c>
      <c r="FFP49" s="135" t="s">
        <v>97</v>
      </c>
      <c r="FFQ49" s="135" t="s">
        <v>97</v>
      </c>
      <c r="FFR49" s="135" t="s">
        <v>97</v>
      </c>
      <c r="FFS49" s="135" t="s">
        <v>97</v>
      </c>
      <c r="FFT49" s="135" t="s">
        <v>97</v>
      </c>
      <c r="FFU49" s="135" t="s">
        <v>97</v>
      </c>
      <c r="FFV49" s="135" t="s">
        <v>97</v>
      </c>
      <c r="FFW49" s="135" t="s">
        <v>97</v>
      </c>
      <c r="FFX49" s="135" t="s">
        <v>97</v>
      </c>
      <c r="FFY49" s="135" t="s">
        <v>97</v>
      </c>
      <c r="FFZ49" s="135" t="s">
        <v>97</v>
      </c>
      <c r="FGA49" s="135" t="s">
        <v>97</v>
      </c>
      <c r="FGB49" s="135" t="s">
        <v>97</v>
      </c>
      <c r="FGC49" s="135" t="s">
        <v>97</v>
      </c>
      <c r="FGD49" s="135" t="s">
        <v>97</v>
      </c>
      <c r="FGE49" s="135" t="s">
        <v>97</v>
      </c>
      <c r="FGF49" s="135" t="s">
        <v>97</v>
      </c>
      <c r="FGG49" s="135" t="s">
        <v>97</v>
      </c>
      <c r="FGH49" s="135" t="s">
        <v>97</v>
      </c>
      <c r="FGI49" s="135" t="s">
        <v>97</v>
      </c>
      <c r="FGJ49" s="135" t="s">
        <v>97</v>
      </c>
      <c r="FGK49" s="135" t="s">
        <v>97</v>
      </c>
      <c r="FGL49" s="135" t="s">
        <v>97</v>
      </c>
      <c r="FGM49" s="135" t="s">
        <v>97</v>
      </c>
      <c r="FGN49" s="135" t="s">
        <v>97</v>
      </c>
      <c r="FGO49" s="135" t="s">
        <v>97</v>
      </c>
      <c r="FGP49" s="135" t="s">
        <v>97</v>
      </c>
      <c r="FGQ49" s="135" t="s">
        <v>97</v>
      </c>
      <c r="FGR49" s="135" t="s">
        <v>97</v>
      </c>
      <c r="FGS49" s="135" t="s">
        <v>97</v>
      </c>
      <c r="FGT49" s="135" t="s">
        <v>97</v>
      </c>
      <c r="FGU49" s="135" t="s">
        <v>97</v>
      </c>
      <c r="FGV49" s="135" t="s">
        <v>97</v>
      </c>
      <c r="FGW49" s="135" t="s">
        <v>97</v>
      </c>
      <c r="FGX49" s="135" t="s">
        <v>97</v>
      </c>
      <c r="FGY49" s="135" t="s">
        <v>97</v>
      </c>
      <c r="FGZ49" s="135" t="s">
        <v>97</v>
      </c>
      <c r="FHA49" s="135" t="s">
        <v>97</v>
      </c>
      <c r="FHB49" s="135" t="s">
        <v>97</v>
      </c>
      <c r="FHC49" s="135" t="s">
        <v>97</v>
      </c>
      <c r="FHD49" s="135" t="s">
        <v>97</v>
      </c>
      <c r="FHE49" s="135" t="s">
        <v>97</v>
      </c>
      <c r="FHF49" s="135" t="s">
        <v>97</v>
      </c>
      <c r="FHG49" s="135" t="s">
        <v>97</v>
      </c>
      <c r="FHH49" s="135" t="s">
        <v>97</v>
      </c>
      <c r="FHI49" s="135" t="s">
        <v>97</v>
      </c>
      <c r="FHJ49" s="135" t="s">
        <v>97</v>
      </c>
      <c r="FHK49" s="135" t="s">
        <v>97</v>
      </c>
      <c r="FHL49" s="135" t="s">
        <v>97</v>
      </c>
      <c r="FHM49" s="135" t="s">
        <v>97</v>
      </c>
      <c r="FHN49" s="135" t="s">
        <v>97</v>
      </c>
      <c r="FHO49" s="135" t="s">
        <v>97</v>
      </c>
      <c r="FHP49" s="135" t="s">
        <v>97</v>
      </c>
      <c r="FHQ49" s="135" t="s">
        <v>97</v>
      </c>
      <c r="FHR49" s="135" t="s">
        <v>97</v>
      </c>
      <c r="FHS49" s="135" t="s">
        <v>97</v>
      </c>
      <c r="FHT49" s="135" t="s">
        <v>97</v>
      </c>
      <c r="FHU49" s="135" t="s">
        <v>97</v>
      </c>
      <c r="FHV49" s="135" t="s">
        <v>97</v>
      </c>
      <c r="FHW49" s="135" t="s">
        <v>97</v>
      </c>
      <c r="FHX49" s="135" t="s">
        <v>97</v>
      </c>
      <c r="FHY49" s="135" t="s">
        <v>97</v>
      </c>
      <c r="FHZ49" s="135" t="s">
        <v>97</v>
      </c>
      <c r="FIA49" s="135" t="s">
        <v>97</v>
      </c>
      <c r="FIB49" s="135" t="s">
        <v>97</v>
      </c>
      <c r="FIC49" s="135" t="s">
        <v>97</v>
      </c>
      <c r="FID49" s="135" t="s">
        <v>97</v>
      </c>
      <c r="FIE49" s="135" t="s">
        <v>97</v>
      </c>
      <c r="FIF49" s="135" t="s">
        <v>97</v>
      </c>
      <c r="FIG49" s="135" t="s">
        <v>97</v>
      </c>
      <c r="FIH49" s="135" t="s">
        <v>97</v>
      </c>
      <c r="FII49" s="135" t="s">
        <v>97</v>
      </c>
      <c r="FIJ49" s="135" t="s">
        <v>97</v>
      </c>
      <c r="FIK49" s="135" t="s">
        <v>97</v>
      </c>
      <c r="FIL49" s="135" t="s">
        <v>97</v>
      </c>
      <c r="FIM49" s="135" t="s">
        <v>97</v>
      </c>
      <c r="FIN49" s="135" t="s">
        <v>97</v>
      </c>
      <c r="FIO49" s="135" t="s">
        <v>97</v>
      </c>
      <c r="FIP49" s="135" t="s">
        <v>97</v>
      </c>
      <c r="FIQ49" s="135" t="s">
        <v>97</v>
      </c>
      <c r="FIR49" s="135" t="s">
        <v>97</v>
      </c>
      <c r="FIS49" s="135" t="s">
        <v>97</v>
      </c>
      <c r="FIT49" s="135" t="s">
        <v>97</v>
      </c>
      <c r="FIU49" s="135" t="s">
        <v>97</v>
      </c>
      <c r="FIV49" s="135" t="s">
        <v>97</v>
      </c>
      <c r="FIW49" s="135" t="s">
        <v>97</v>
      </c>
      <c r="FIX49" s="135" t="s">
        <v>97</v>
      </c>
      <c r="FIY49" s="135" t="s">
        <v>97</v>
      </c>
      <c r="FIZ49" s="135" t="s">
        <v>97</v>
      </c>
      <c r="FJA49" s="135" t="s">
        <v>97</v>
      </c>
      <c r="FJB49" s="135" t="s">
        <v>97</v>
      </c>
      <c r="FJC49" s="135" t="s">
        <v>97</v>
      </c>
      <c r="FJD49" s="135" t="s">
        <v>97</v>
      </c>
      <c r="FJE49" s="135" t="s">
        <v>97</v>
      </c>
      <c r="FJF49" s="135" t="s">
        <v>97</v>
      </c>
      <c r="FJG49" s="135" t="s">
        <v>97</v>
      </c>
      <c r="FJH49" s="135" t="s">
        <v>97</v>
      </c>
      <c r="FJI49" s="135" t="s">
        <v>97</v>
      </c>
      <c r="FJJ49" s="135" t="s">
        <v>97</v>
      </c>
      <c r="FJK49" s="135" t="s">
        <v>97</v>
      </c>
      <c r="FJL49" s="135" t="s">
        <v>97</v>
      </c>
      <c r="FJM49" s="135" t="s">
        <v>97</v>
      </c>
      <c r="FJN49" s="135" t="s">
        <v>97</v>
      </c>
      <c r="FJO49" s="135" t="s">
        <v>97</v>
      </c>
      <c r="FJP49" s="135" t="s">
        <v>97</v>
      </c>
      <c r="FJQ49" s="135" t="s">
        <v>97</v>
      </c>
      <c r="FJR49" s="135" t="s">
        <v>97</v>
      </c>
      <c r="FJS49" s="135" t="s">
        <v>97</v>
      </c>
      <c r="FJT49" s="135" t="s">
        <v>97</v>
      </c>
      <c r="FJU49" s="135" t="s">
        <v>97</v>
      </c>
      <c r="FJV49" s="135" t="s">
        <v>97</v>
      </c>
      <c r="FJW49" s="135" t="s">
        <v>97</v>
      </c>
      <c r="FJX49" s="135" t="s">
        <v>97</v>
      </c>
      <c r="FJY49" s="135" t="s">
        <v>97</v>
      </c>
      <c r="FJZ49" s="135" t="s">
        <v>97</v>
      </c>
      <c r="FKA49" s="135" t="s">
        <v>97</v>
      </c>
      <c r="FKB49" s="135" t="s">
        <v>97</v>
      </c>
      <c r="FKC49" s="135" t="s">
        <v>97</v>
      </c>
      <c r="FKD49" s="135" t="s">
        <v>97</v>
      </c>
      <c r="FKE49" s="135" t="s">
        <v>97</v>
      </c>
      <c r="FKF49" s="135" t="s">
        <v>97</v>
      </c>
      <c r="FKG49" s="135" t="s">
        <v>97</v>
      </c>
      <c r="FKH49" s="135" t="s">
        <v>97</v>
      </c>
      <c r="FKI49" s="135" t="s">
        <v>97</v>
      </c>
      <c r="FKJ49" s="135" t="s">
        <v>97</v>
      </c>
      <c r="FKK49" s="135" t="s">
        <v>97</v>
      </c>
      <c r="FKL49" s="135" t="s">
        <v>97</v>
      </c>
      <c r="FKM49" s="135" t="s">
        <v>97</v>
      </c>
      <c r="FKN49" s="135" t="s">
        <v>97</v>
      </c>
      <c r="FKO49" s="135" t="s">
        <v>97</v>
      </c>
      <c r="FKP49" s="135" t="s">
        <v>97</v>
      </c>
      <c r="FKQ49" s="135" t="s">
        <v>97</v>
      </c>
      <c r="FKR49" s="135" t="s">
        <v>97</v>
      </c>
      <c r="FKS49" s="135" t="s">
        <v>97</v>
      </c>
      <c r="FKT49" s="135" t="s">
        <v>97</v>
      </c>
      <c r="FKU49" s="135" t="s">
        <v>97</v>
      </c>
      <c r="FKV49" s="135" t="s">
        <v>97</v>
      </c>
      <c r="FKW49" s="135" t="s">
        <v>97</v>
      </c>
      <c r="FKX49" s="135" t="s">
        <v>97</v>
      </c>
      <c r="FKY49" s="135" t="s">
        <v>97</v>
      </c>
      <c r="FKZ49" s="135" t="s">
        <v>97</v>
      </c>
      <c r="FLA49" s="135" t="s">
        <v>97</v>
      </c>
      <c r="FLB49" s="135" t="s">
        <v>97</v>
      </c>
      <c r="FLC49" s="135" t="s">
        <v>97</v>
      </c>
      <c r="FLD49" s="135" t="s">
        <v>97</v>
      </c>
      <c r="FLE49" s="135" t="s">
        <v>97</v>
      </c>
      <c r="FLF49" s="135" t="s">
        <v>97</v>
      </c>
      <c r="FLG49" s="135" t="s">
        <v>97</v>
      </c>
      <c r="FLH49" s="135" t="s">
        <v>97</v>
      </c>
      <c r="FLI49" s="135" t="s">
        <v>97</v>
      </c>
      <c r="FLJ49" s="135" t="s">
        <v>97</v>
      </c>
      <c r="FLK49" s="135" t="s">
        <v>97</v>
      </c>
      <c r="FLL49" s="135" t="s">
        <v>97</v>
      </c>
      <c r="FLM49" s="135" t="s">
        <v>97</v>
      </c>
      <c r="FLN49" s="135" t="s">
        <v>97</v>
      </c>
      <c r="FLO49" s="135" t="s">
        <v>97</v>
      </c>
      <c r="FLP49" s="135" t="s">
        <v>97</v>
      </c>
      <c r="FLQ49" s="135" t="s">
        <v>97</v>
      </c>
      <c r="FLR49" s="135" t="s">
        <v>97</v>
      </c>
      <c r="FLS49" s="135" t="s">
        <v>97</v>
      </c>
      <c r="FLT49" s="135" t="s">
        <v>97</v>
      </c>
      <c r="FLU49" s="135" t="s">
        <v>97</v>
      </c>
      <c r="FLV49" s="135" t="s">
        <v>97</v>
      </c>
      <c r="FLW49" s="135" t="s">
        <v>97</v>
      </c>
      <c r="FLX49" s="135" t="s">
        <v>97</v>
      </c>
      <c r="FLY49" s="135" t="s">
        <v>97</v>
      </c>
      <c r="FLZ49" s="135" t="s">
        <v>97</v>
      </c>
      <c r="FMA49" s="135" t="s">
        <v>97</v>
      </c>
      <c r="FMB49" s="135" t="s">
        <v>97</v>
      </c>
      <c r="FMC49" s="135" t="s">
        <v>97</v>
      </c>
      <c r="FMD49" s="135" t="s">
        <v>97</v>
      </c>
      <c r="FME49" s="135" t="s">
        <v>97</v>
      </c>
      <c r="FMF49" s="135" t="s">
        <v>97</v>
      </c>
      <c r="FMG49" s="135" t="s">
        <v>97</v>
      </c>
      <c r="FMH49" s="135" t="s">
        <v>97</v>
      </c>
      <c r="FMI49" s="135" t="s">
        <v>97</v>
      </c>
      <c r="FMJ49" s="135" t="s">
        <v>97</v>
      </c>
      <c r="FMK49" s="135" t="s">
        <v>97</v>
      </c>
      <c r="FML49" s="135" t="s">
        <v>97</v>
      </c>
      <c r="FMM49" s="135" t="s">
        <v>97</v>
      </c>
      <c r="FMN49" s="135" t="s">
        <v>97</v>
      </c>
      <c r="FMO49" s="135" t="s">
        <v>97</v>
      </c>
      <c r="FMP49" s="135" t="s">
        <v>97</v>
      </c>
      <c r="FMQ49" s="135" t="s">
        <v>97</v>
      </c>
      <c r="FMR49" s="135" t="s">
        <v>97</v>
      </c>
      <c r="FMS49" s="135" t="s">
        <v>97</v>
      </c>
      <c r="FMT49" s="135" t="s">
        <v>97</v>
      </c>
      <c r="FMU49" s="135" t="s">
        <v>97</v>
      </c>
      <c r="FMV49" s="135" t="s">
        <v>97</v>
      </c>
      <c r="FMW49" s="135" t="s">
        <v>97</v>
      </c>
      <c r="FMX49" s="135" t="s">
        <v>97</v>
      </c>
      <c r="FMY49" s="135" t="s">
        <v>97</v>
      </c>
      <c r="FMZ49" s="135" t="s">
        <v>97</v>
      </c>
      <c r="FNA49" s="135" t="s">
        <v>97</v>
      </c>
      <c r="FNB49" s="135" t="s">
        <v>97</v>
      </c>
      <c r="FNC49" s="135" t="s">
        <v>97</v>
      </c>
      <c r="FND49" s="135" t="s">
        <v>97</v>
      </c>
      <c r="FNE49" s="135" t="s">
        <v>97</v>
      </c>
      <c r="FNF49" s="135" t="s">
        <v>97</v>
      </c>
      <c r="FNG49" s="135" t="s">
        <v>97</v>
      </c>
      <c r="FNH49" s="135" t="s">
        <v>97</v>
      </c>
      <c r="FNI49" s="135" t="s">
        <v>97</v>
      </c>
      <c r="FNJ49" s="135" t="s">
        <v>97</v>
      </c>
      <c r="FNK49" s="135" t="s">
        <v>97</v>
      </c>
      <c r="FNL49" s="135" t="s">
        <v>97</v>
      </c>
      <c r="FNM49" s="135" t="s">
        <v>97</v>
      </c>
      <c r="FNN49" s="135" t="s">
        <v>97</v>
      </c>
      <c r="FNO49" s="135" t="s">
        <v>97</v>
      </c>
      <c r="FNP49" s="135" t="s">
        <v>97</v>
      </c>
      <c r="FNQ49" s="135" t="s">
        <v>97</v>
      </c>
      <c r="FNR49" s="135" t="s">
        <v>97</v>
      </c>
      <c r="FNS49" s="135" t="s">
        <v>97</v>
      </c>
      <c r="FNT49" s="135" t="s">
        <v>97</v>
      </c>
      <c r="FNU49" s="135" t="s">
        <v>97</v>
      </c>
      <c r="FNV49" s="135" t="s">
        <v>97</v>
      </c>
      <c r="FNW49" s="135" t="s">
        <v>97</v>
      </c>
      <c r="FNX49" s="135" t="s">
        <v>97</v>
      </c>
      <c r="FNY49" s="135" t="s">
        <v>97</v>
      </c>
      <c r="FNZ49" s="135" t="s">
        <v>97</v>
      </c>
      <c r="FOA49" s="135" t="s">
        <v>97</v>
      </c>
      <c r="FOB49" s="135" t="s">
        <v>97</v>
      </c>
      <c r="FOC49" s="135" t="s">
        <v>97</v>
      </c>
      <c r="FOD49" s="135" t="s">
        <v>97</v>
      </c>
      <c r="FOE49" s="135" t="s">
        <v>97</v>
      </c>
      <c r="FOF49" s="135" t="s">
        <v>97</v>
      </c>
      <c r="FOG49" s="135" t="s">
        <v>97</v>
      </c>
      <c r="FOH49" s="135" t="s">
        <v>97</v>
      </c>
      <c r="FOI49" s="135" t="s">
        <v>97</v>
      </c>
      <c r="FOJ49" s="135" t="s">
        <v>97</v>
      </c>
      <c r="FOK49" s="135" t="s">
        <v>97</v>
      </c>
      <c r="FOL49" s="135" t="s">
        <v>97</v>
      </c>
      <c r="FOM49" s="135" t="s">
        <v>97</v>
      </c>
      <c r="FON49" s="135" t="s">
        <v>97</v>
      </c>
      <c r="FOO49" s="135" t="s">
        <v>97</v>
      </c>
      <c r="FOP49" s="135" t="s">
        <v>97</v>
      </c>
      <c r="FOQ49" s="135" t="s">
        <v>97</v>
      </c>
      <c r="FOR49" s="135" t="s">
        <v>97</v>
      </c>
      <c r="FOS49" s="135" t="s">
        <v>97</v>
      </c>
      <c r="FOT49" s="135" t="s">
        <v>97</v>
      </c>
      <c r="FOU49" s="135" t="s">
        <v>97</v>
      </c>
      <c r="FOV49" s="135" t="s">
        <v>97</v>
      </c>
      <c r="FOW49" s="135" t="s">
        <v>97</v>
      </c>
      <c r="FOX49" s="135" t="s">
        <v>97</v>
      </c>
      <c r="FOY49" s="135" t="s">
        <v>97</v>
      </c>
      <c r="FOZ49" s="135" t="s">
        <v>97</v>
      </c>
      <c r="FPA49" s="135" t="s">
        <v>97</v>
      </c>
      <c r="FPB49" s="135" t="s">
        <v>97</v>
      </c>
      <c r="FPC49" s="135" t="s">
        <v>97</v>
      </c>
      <c r="FPD49" s="135" t="s">
        <v>97</v>
      </c>
      <c r="FPE49" s="135" t="s">
        <v>97</v>
      </c>
      <c r="FPF49" s="135" t="s">
        <v>97</v>
      </c>
      <c r="FPG49" s="135" t="s">
        <v>97</v>
      </c>
      <c r="FPH49" s="135" t="s">
        <v>97</v>
      </c>
      <c r="FPI49" s="135" t="s">
        <v>97</v>
      </c>
      <c r="FPJ49" s="135" t="s">
        <v>97</v>
      </c>
      <c r="FPK49" s="135" t="s">
        <v>97</v>
      </c>
      <c r="FPL49" s="135" t="s">
        <v>97</v>
      </c>
      <c r="FPM49" s="135" t="s">
        <v>97</v>
      </c>
      <c r="FPN49" s="135" t="s">
        <v>97</v>
      </c>
      <c r="FPO49" s="135" t="s">
        <v>97</v>
      </c>
      <c r="FPP49" s="135" t="s">
        <v>97</v>
      </c>
      <c r="FPQ49" s="135" t="s">
        <v>97</v>
      </c>
      <c r="FPR49" s="135" t="s">
        <v>97</v>
      </c>
      <c r="FPS49" s="135" t="s">
        <v>97</v>
      </c>
      <c r="FPT49" s="135" t="s">
        <v>97</v>
      </c>
      <c r="FPU49" s="135" t="s">
        <v>97</v>
      </c>
      <c r="FPV49" s="135" t="s">
        <v>97</v>
      </c>
      <c r="FPW49" s="135" t="s">
        <v>97</v>
      </c>
      <c r="FPX49" s="135" t="s">
        <v>97</v>
      </c>
      <c r="FPY49" s="135" t="s">
        <v>97</v>
      </c>
      <c r="FPZ49" s="135" t="s">
        <v>97</v>
      </c>
      <c r="FQA49" s="135" t="s">
        <v>97</v>
      </c>
      <c r="FQB49" s="135" t="s">
        <v>97</v>
      </c>
      <c r="FQC49" s="135" t="s">
        <v>97</v>
      </c>
      <c r="FQD49" s="135" t="s">
        <v>97</v>
      </c>
      <c r="FQE49" s="135" t="s">
        <v>97</v>
      </c>
      <c r="FQF49" s="135" t="s">
        <v>97</v>
      </c>
      <c r="FQG49" s="135" t="s">
        <v>97</v>
      </c>
      <c r="FQH49" s="135" t="s">
        <v>97</v>
      </c>
      <c r="FQI49" s="135" t="s">
        <v>97</v>
      </c>
      <c r="FQJ49" s="135" t="s">
        <v>97</v>
      </c>
      <c r="FQK49" s="135" t="s">
        <v>97</v>
      </c>
      <c r="FQL49" s="135" t="s">
        <v>97</v>
      </c>
      <c r="FQM49" s="135" t="s">
        <v>97</v>
      </c>
      <c r="FQN49" s="135" t="s">
        <v>97</v>
      </c>
      <c r="FQO49" s="135" t="s">
        <v>97</v>
      </c>
      <c r="FQP49" s="135" t="s">
        <v>97</v>
      </c>
      <c r="FQQ49" s="135" t="s">
        <v>97</v>
      </c>
      <c r="FQR49" s="135" t="s">
        <v>97</v>
      </c>
      <c r="FQS49" s="135" t="s">
        <v>97</v>
      </c>
      <c r="FQT49" s="135" t="s">
        <v>97</v>
      </c>
      <c r="FQU49" s="135" t="s">
        <v>97</v>
      </c>
      <c r="FQV49" s="135" t="s">
        <v>97</v>
      </c>
      <c r="FQW49" s="135" t="s">
        <v>97</v>
      </c>
      <c r="FQX49" s="135" t="s">
        <v>97</v>
      </c>
      <c r="FQY49" s="135" t="s">
        <v>97</v>
      </c>
      <c r="FQZ49" s="135" t="s">
        <v>97</v>
      </c>
      <c r="FRA49" s="135" t="s">
        <v>97</v>
      </c>
      <c r="FRB49" s="135" t="s">
        <v>97</v>
      </c>
      <c r="FRC49" s="135" t="s">
        <v>97</v>
      </c>
      <c r="FRD49" s="135" t="s">
        <v>97</v>
      </c>
      <c r="FRE49" s="135" t="s">
        <v>97</v>
      </c>
      <c r="FRF49" s="135" t="s">
        <v>97</v>
      </c>
      <c r="FRG49" s="135" t="s">
        <v>97</v>
      </c>
      <c r="FRH49" s="135" t="s">
        <v>97</v>
      </c>
      <c r="FRI49" s="135" t="s">
        <v>97</v>
      </c>
      <c r="FRJ49" s="135" t="s">
        <v>97</v>
      </c>
      <c r="FRK49" s="135" t="s">
        <v>97</v>
      </c>
      <c r="FRL49" s="135" t="s">
        <v>97</v>
      </c>
      <c r="FRM49" s="135" t="s">
        <v>97</v>
      </c>
      <c r="FRN49" s="135" t="s">
        <v>97</v>
      </c>
      <c r="FRO49" s="135" t="s">
        <v>97</v>
      </c>
      <c r="FRP49" s="135" t="s">
        <v>97</v>
      </c>
      <c r="FRQ49" s="135" t="s">
        <v>97</v>
      </c>
      <c r="FRR49" s="135" t="s">
        <v>97</v>
      </c>
      <c r="FRS49" s="135" t="s">
        <v>97</v>
      </c>
      <c r="FRT49" s="135" t="s">
        <v>97</v>
      </c>
      <c r="FRU49" s="135" t="s">
        <v>97</v>
      </c>
      <c r="FRV49" s="135" t="s">
        <v>97</v>
      </c>
      <c r="FRW49" s="135" t="s">
        <v>97</v>
      </c>
      <c r="FRX49" s="135" t="s">
        <v>97</v>
      </c>
      <c r="FRY49" s="135" t="s">
        <v>97</v>
      </c>
      <c r="FRZ49" s="135" t="s">
        <v>97</v>
      </c>
      <c r="FSA49" s="135" t="s">
        <v>97</v>
      </c>
      <c r="FSB49" s="135" t="s">
        <v>97</v>
      </c>
      <c r="FSC49" s="135" t="s">
        <v>97</v>
      </c>
      <c r="FSD49" s="135" t="s">
        <v>97</v>
      </c>
      <c r="FSE49" s="135" t="s">
        <v>97</v>
      </c>
      <c r="FSF49" s="135" t="s">
        <v>97</v>
      </c>
      <c r="FSG49" s="135" t="s">
        <v>97</v>
      </c>
      <c r="FSH49" s="135" t="s">
        <v>97</v>
      </c>
      <c r="FSI49" s="135" t="s">
        <v>97</v>
      </c>
      <c r="FSJ49" s="135" t="s">
        <v>97</v>
      </c>
      <c r="FSK49" s="135" t="s">
        <v>97</v>
      </c>
      <c r="FSL49" s="135" t="s">
        <v>97</v>
      </c>
      <c r="FSM49" s="135" t="s">
        <v>97</v>
      </c>
      <c r="FSN49" s="135" t="s">
        <v>97</v>
      </c>
      <c r="FSO49" s="135" t="s">
        <v>97</v>
      </c>
      <c r="FSP49" s="135" t="s">
        <v>97</v>
      </c>
      <c r="FSQ49" s="135" t="s">
        <v>97</v>
      </c>
      <c r="FSR49" s="135" t="s">
        <v>97</v>
      </c>
      <c r="FSS49" s="135" t="s">
        <v>97</v>
      </c>
      <c r="FST49" s="135" t="s">
        <v>97</v>
      </c>
      <c r="FSU49" s="135" t="s">
        <v>97</v>
      </c>
      <c r="FSV49" s="135" t="s">
        <v>97</v>
      </c>
      <c r="FSW49" s="135" t="s">
        <v>97</v>
      </c>
      <c r="FSX49" s="135" t="s">
        <v>97</v>
      </c>
      <c r="FSY49" s="135" t="s">
        <v>97</v>
      </c>
      <c r="FSZ49" s="135" t="s">
        <v>97</v>
      </c>
      <c r="FTA49" s="135" t="s">
        <v>97</v>
      </c>
      <c r="FTB49" s="135" t="s">
        <v>97</v>
      </c>
      <c r="FTC49" s="135" t="s">
        <v>97</v>
      </c>
      <c r="FTD49" s="135" t="s">
        <v>97</v>
      </c>
      <c r="FTE49" s="135" t="s">
        <v>97</v>
      </c>
      <c r="FTF49" s="135" t="s">
        <v>97</v>
      </c>
      <c r="FTG49" s="135" t="s">
        <v>97</v>
      </c>
      <c r="FTH49" s="135" t="s">
        <v>97</v>
      </c>
      <c r="FTI49" s="135" t="s">
        <v>97</v>
      </c>
      <c r="FTJ49" s="135" t="s">
        <v>97</v>
      </c>
      <c r="FTK49" s="135" t="s">
        <v>97</v>
      </c>
      <c r="FTL49" s="135" t="s">
        <v>97</v>
      </c>
      <c r="FTM49" s="135" t="s">
        <v>97</v>
      </c>
      <c r="FTN49" s="135" t="s">
        <v>97</v>
      </c>
      <c r="FTO49" s="135" t="s">
        <v>97</v>
      </c>
      <c r="FTP49" s="135" t="s">
        <v>97</v>
      </c>
      <c r="FTQ49" s="135" t="s">
        <v>97</v>
      </c>
      <c r="FTR49" s="135" t="s">
        <v>97</v>
      </c>
      <c r="FTS49" s="135" t="s">
        <v>97</v>
      </c>
      <c r="FTT49" s="135" t="s">
        <v>97</v>
      </c>
      <c r="FTU49" s="135" t="s">
        <v>97</v>
      </c>
      <c r="FTV49" s="135" t="s">
        <v>97</v>
      </c>
      <c r="FTW49" s="135" t="s">
        <v>97</v>
      </c>
      <c r="FTX49" s="135" t="s">
        <v>97</v>
      </c>
      <c r="FTY49" s="135" t="s">
        <v>97</v>
      </c>
      <c r="FTZ49" s="135" t="s">
        <v>97</v>
      </c>
      <c r="FUA49" s="135" t="s">
        <v>97</v>
      </c>
      <c r="FUB49" s="135" t="s">
        <v>97</v>
      </c>
      <c r="FUC49" s="135" t="s">
        <v>97</v>
      </c>
      <c r="FUD49" s="135" t="s">
        <v>97</v>
      </c>
      <c r="FUE49" s="135" t="s">
        <v>97</v>
      </c>
      <c r="FUF49" s="135" t="s">
        <v>97</v>
      </c>
      <c r="FUG49" s="135" t="s">
        <v>97</v>
      </c>
      <c r="FUH49" s="135" t="s">
        <v>97</v>
      </c>
      <c r="FUI49" s="135" t="s">
        <v>97</v>
      </c>
      <c r="FUJ49" s="135" t="s">
        <v>97</v>
      </c>
      <c r="FUK49" s="135" t="s">
        <v>97</v>
      </c>
      <c r="FUL49" s="135" t="s">
        <v>97</v>
      </c>
      <c r="FUM49" s="135" t="s">
        <v>97</v>
      </c>
      <c r="FUN49" s="135" t="s">
        <v>97</v>
      </c>
      <c r="FUO49" s="135" t="s">
        <v>97</v>
      </c>
      <c r="FUP49" s="135" t="s">
        <v>97</v>
      </c>
      <c r="FUQ49" s="135" t="s">
        <v>97</v>
      </c>
      <c r="FUR49" s="135" t="s">
        <v>97</v>
      </c>
      <c r="FUS49" s="135" t="s">
        <v>97</v>
      </c>
      <c r="FUT49" s="135" t="s">
        <v>97</v>
      </c>
      <c r="FUU49" s="135" t="s">
        <v>97</v>
      </c>
      <c r="FUV49" s="135" t="s">
        <v>97</v>
      </c>
      <c r="FUW49" s="135" t="s">
        <v>97</v>
      </c>
      <c r="FUX49" s="135" t="s">
        <v>97</v>
      </c>
      <c r="FUY49" s="135" t="s">
        <v>97</v>
      </c>
      <c r="FUZ49" s="135" t="s">
        <v>97</v>
      </c>
      <c r="FVA49" s="135" t="s">
        <v>97</v>
      </c>
      <c r="FVB49" s="135" t="s">
        <v>97</v>
      </c>
      <c r="FVC49" s="135" t="s">
        <v>97</v>
      </c>
      <c r="FVD49" s="135" t="s">
        <v>97</v>
      </c>
      <c r="FVE49" s="135" t="s">
        <v>97</v>
      </c>
      <c r="FVF49" s="135" t="s">
        <v>97</v>
      </c>
      <c r="FVG49" s="135" t="s">
        <v>97</v>
      </c>
      <c r="FVH49" s="135" t="s">
        <v>97</v>
      </c>
      <c r="FVI49" s="135" t="s">
        <v>97</v>
      </c>
      <c r="FVJ49" s="135" t="s">
        <v>97</v>
      </c>
      <c r="FVK49" s="135" t="s">
        <v>97</v>
      </c>
      <c r="FVL49" s="135" t="s">
        <v>97</v>
      </c>
      <c r="FVM49" s="135" t="s">
        <v>97</v>
      </c>
      <c r="FVN49" s="135" t="s">
        <v>97</v>
      </c>
      <c r="FVO49" s="135" t="s">
        <v>97</v>
      </c>
      <c r="FVP49" s="135" t="s">
        <v>97</v>
      </c>
      <c r="FVQ49" s="135" t="s">
        <v>97</v>
      </c>
      <c r="FVR49" s="135" t="s">
        <v>97</v>
      </c>
      <c r="FVS49" s="135" t="s">
        <v>97</v>
      </c>
      <c r="FVT49" s="135" t="s">
        <v>97</v>
      </c>
      <c r="FVU49" s="135" t="s">
        <v>97</v>
      </c>
      <c r="FVV49" s="135" t="s">
        <v>97</v>
      </c>
      <c r="FVW49" s="135" t="s">
        <v>97</v>
      </c>
      <c r="FVX49" s="135" t="s">
        <v>97</v>
      </c>
      <c r="FVY49" s="135" t="s">
        <v>97</v>
      </c>
      <c r="FVZ49" s="135" t="s">
        <v>97</v>
      </c>
      <c r="FWA49" s="135" t="s">
        <v>97</v>
      </c>
      <c r="FWB49" s="135" t="s">
        <v>97</v>
      </c>
      <c r="FWC49" s="135" t="s">
        <v>97</v>
      </c>
      <c r="FWD49" s="135" t="s">
        <v>97</v>
      </c>
      <c r="FWE49" s="135" t="s">
        <v>97</v>
      </c>
      <c r="FWF49" s="135" t="s">
        <v>97</v>
      </c>
      <c r="FWG49" s="135" t="s">
        <v>97</v>
      </c>
      <c r="FWH49" s="135" t="s">
        <v>97</v>
      </c>
      <c r="FWI49" s="135" t="s">
        <v>97</v>
      </c>
      <c r="FWJ49" s="135" t="s">
        <v>97</v>
      </c>
      <c r="FWK49" s="135" t="s">
        <v>97</v>
      </c>
      <c r="FWL49" s="135" t="s">
        <v>97</v>
      </c>
      <c r="FWM49" s="135" t="s">
        <v>97</v>
      </c>
      <c r="FWN49" s="135" t="s">
        <v>97</v>
      </c>
      <c r="FWO49" s="135" t="s">
        <v>97</v>
      </c>
      <c r="FWP49" s="135" t="s">
        <v>97</v>
      </c>
      <c r="FWQ49" s="135" t="s">
        <v>97</v>
      </c>
      <c r="FWR49" s="135" t="s">
        <v>97</v>
      </c>
      <c r="FWS49" s="135" t="s">
        <v>97</v>
      </c>
      <c r="FWT49" s="135" t="s">
        <v>97</v>
      </c>
      <c r="FWU49" s="135" t="s">
        <v>97</v>
      </c>
      <c r="FWV49" s="135" t="s">
        <v>97</v>
      </c>
      <c r="FWW49" s="135" t="s">
        <v>97</v>
      </c>
      <c r="FWX49" s="135" t="s">
        <v>97</v>
      </c>
      <c r="FWY49" s="135" t="s">
        <v>97</v>
      </c>
      <c r="FWZ49" s="135" t="s">
        <v>97</v>
      </c>
      <c r="FXA49" s="135" t="s">
        <v>97</v>
      </c>
      <c r="FXB49" s="135" t="s">
        <v>97</v>
      </c>
      <c r="FXC49" s="135" t="s">
        <v>97</v>
      </c>
      <c r="FXD49" s="135" t="s">
        <v>97</v>
      </c>
      <c r="FXE49" s="135" t="s">
        <v>97</v>
      </c>
      <c r="FXF49" s="135" t="s">
        <v>97</v>
      </c>
      <c r="FXG49" s="135" t="s">
        <v>97</v>
      </c>
      <c r="FXH49" s="135" t="s">
        <v>97</v>
      </c>
      <c r="FXI49" s="135" t="s">
        <v>97</v>
      </c>
      <c r="FXJ49" s="135" t="s">
        <v>97</v>
      </c>
      <c r="FXK49" s="135" t="s">
        <v>97</v>
      </c>
      <c r="FXL49" s="135" t="s">
        <v>97</v>
      </c>
      <c r="FXM49" s="135" t="s">
        <v>97</v>
      </c>
      <c r="FXN49" s="135" t="s">
        <v>97</v>
      </c>
      <c r="FXO49" s="135" t="s">
        <v>97</v>
      </c>
      <c r="FXP49" s="135" t="s">
        <v>97</v>
      </c>
      <c r="FXQ49" s="135" t="s">
        <v>97</v>
      </c>
      <c r="FXR49" s="135" t="s">
        <v>97</v>
      </c>
      <c r="FXS49" s="135" t="s">
        <v>97</v>
      </c>
      <c r="FXT49" s="135" t="s">
        <v>97</v>
      </c>
      <c r="FXU49" s="135" t="s">
        <v>97</v>
      </c>
      <c r="FXV49" s="135" t="s">
        <v>97</v>
      </c>
      <c r="FXW49" s="135" t="s">
        <v>97</v>
      </c>
      <c r="FXX49" s="135" t="s">
        <v>97</v>
      </c>
      <c r="FXY49" s="135" t="s">
        <v>97</v>
      </c>
      <c r="FXZ49" s="135" t="s">
        <v>97</v>
      </c>
      <c r="FYA49" s="135" t="s">
        <v>97</v>
      </c>
      <c r="FYB49" s="135" t="s">
        <v>97</v>
      </c>
      <c r="FYC49" s="135" t="s">
        <v>97</v>
      </c>
      <c r="FYD49" s="135" t="s">
        <v>97</v>
      </c>
      <c r="FYE49" s="135" t="s">
        <v>97</v>
      </c>
      <c r="FYF49" s="135" t="s">
        <v>97</v>
      </c>
      <c r="FYG49" s="135" t="s">
        <v>97</v>
      </c>
      <c r="FYH49" s="135" t="s">
        <v>97</v>
      </c>
      <c r="FYI49" s="135" t="s">
        <v>97</v>
      </c>
      <c r="FYJ49" s="135" t="s">
        <v>97</v>
      </c>
      <c r="FYK49" s="135" t="s">
        <v>97</v>
      </c>
      <c r="FYL49" s="135" t="s">
        <v>97</v>
      </c>
      <c r="FYM49" s="135" t="s">
        <v>97</v>
      </c>
      <c r="FYN49" s="135" t="s">
        <v>97</v>
      </c>
      <c r="FYO49" s="135" t="s">
        <v>97</v>
      </c>
      <c r="FYP49" s="135" t="s">
        <v>97</v>
      </c>
      <c r="FYQ49" s="135" t="s">
        <v>97</v>
      </c>
      <c r="FYR49" s="135" t="s">
        <v>97</v>
      </c>
      <c r="FYS49" s="135" t="s">
        <v>97</v>
      </c>
      <c r="FYT49" s="135" t="s">
        <v>97</v>
      </c>
      <c r="FYU49" s="135" t="s">
        <v>97</v>
      </c>
      <c r="FYV49" s="135" t="s">
        <v>97</v>
      </c>
      <c r="FYW49" s="135" t="s">
        <v>97</v>
      </c>
      <c r="FYX49" s="135" t="s">
        <v>97</v>
      </c>
      <c r="FYY49" s="135" t="s">
        <v>97</v>
      </c>
      <c r="FYZ49" s="135" t="s">
        <v>97</v>
      </c>
      <c r="FZA49" s="135" t="s">
        <v>97</v>
      </c>
      <c r="FZB49" s="135" t="s">
        <v>97</v>
      </c>
      <c r="FZC49" s="135" t="s">
        <v>97</v>
      </c>
      <c r="FZD49" s="135" t="s">
        <v>97</v>
      </c>
      <c r="FZE49" s="135" t="s">
        <v>97</v>
      </c>
      <c r="FZF49" s="135" t="s">
        <v>97</v>
      </c>
      <c r="FZG49" s="135" t="s">
        <v>97</v>
      </c>
      <c r="FZH49" s="135" t="s">
        <v>97</v>
      </c>
      <c r="FZI49" s="135" t="s">
        <v>97</v>
      </c>
      <c r="FZJ49" s="135" t="s">
        <v>97</v>
      </c>
      <c r="FZK49" s="135" t="s">
        <v>97</v>
      </c>
      <c r="FZL49" s="135" t="s">
        <v>97</v>
      </c>
      <c r="FZM49" s="135" t="s">
        <v>97</v>
      </c>
      <c r="FZN49" s="135" t="s">
        <v>97</v>
      </c>
      <c r="FZO49" s="135" t="s">
        <v>97</v>
      </c>
      <c r="FZP49" s="135" t="s">
        <v>97</v>
      </c>
      <c r="FZQ49" s="135" t="s">
        <v>97</v>
      </c>
      <c r="FZR49" s="135" t="s">
        <v>97</v>
      </c>
      <c r="FZS49" s="135" t="s">
        <v>97</v>
      </c>
      <c r="FZT49" s="135" t="s">
        <v>97</v>
      </c>
      <c r="FZU49" s="135" t="s">
        <v>97</v>
      </c>
      <c r="FZV49" s="135" t="s">
        <v>97</v>
      </c>
      <c r="FZW49" s="135" t="s">
        <v>97</v>
      </c>
      <c r="FZX49" s="135" t="s">
        <v>97</v>
      </c>
      <c r="FZY49" s="135" t="s">
        <v>97</v>
      </c>
      <c r="FZZ49" s="135" t="s">
        <v>97</v>
      </c>
      <c r="GAA49" s="135" t="s">
        <v>97</v>
      </c>
      <c r="GAB49" s="135" t="s">
        <v>97</v>
      </c>
      <c r="GAC49" s="135" t="s">
        <v>97</v>
      </c>
      <c r="GAD49" s="135" t="s">
        <v>97</v>
      </c>
      <c r="GAE49" s="135" t="s">
        <v>97</v>
      </c>
      <c r="GAF49" s="135" t="s">
        <v>97</v>
      </c>
      <c r="GAG49" s="135" t="s">
        <v>97</v>
      </c>
      <c r="GAH49" s="135" t="s">
        <v>97</v>
      </c>
      <c r="GAI49" s="135" t="s">
        <v>97</v>
      </c>
      <c r="GAJ49" s="135" t="s">
        <v>97</v>
      </c>
      <c r="GAK49" s="135" t="s">
        <v>97</v>
      </c>
      <c r="GAL49" s="135" t="s">
        <v>97</v>
      </c>
      <c r="GAM49" s="135" t="s">
        <v>97</v>
      </c>
      <c r="GAN49" s="135" t="s">
        <v>97</v>
      </c>
      <c r="GAO49" s="135" t="s">
        <v>97</v>
      </c>
      <c r="GAP49" s="135" t="s">
        <v>97</v>
      </c>
      <c r="GAQ49" s="135" t="s">
        <v>97</v>
      </c>
      <c r="GAR49" s="135" t="s">
        <v>97</v>
      </c>
      <c r="GAS49" s="135" t="s">
        <v>97</v>
      </c>
      <c r="GAT49" s="135" t="s">
        <v>97</v>
      </c>
      <c r="GAU49" s="135" t="s">
        <v>97</v>
      </c>
      <c r="GAV49" s="135" t="s">
        <v>97</v>
      </c>
      <c r="GAW49" s="135" t="s">
        <v>97</v>
      </c>
      <c r="GAX49" s="135" t="s">
        <v>97</v>
      </c>
      <c r="GAY49" s="135" t="s">
        <v>97</v>
      </c>
      <c r="GAZ49" s="135" t="s">
        <v>97</v>
      </c>
      <c r="GBA49" s="135" t="s">
        <v>97</v>
      </c>
      <c r="GBB49" s="135" t="s">
        <v>97</v>
      </c>
      <c r="GBC49" s="135" t="s">
        <v>97</v>
      </c>
      <c r="GBD49" s="135" t="s">
        <v>97</v>
      </c>
      <c r="GBE49" s="135" t="s">
        <v>97</v>
      </c>
      <c r="GBF49" s="135" t="s">
        <v>97</v>
      </c>
      <c r="GBG49" s="135" t="s">
        <v>97</v>
      </c>
      <c r="GBH49" s="135" t="s">
        <v>97</v>
      </c>
      <c r="GBI49" s="135" t="s">
        <v>97</v>
      </c>
      <c r="GBJ49" s="135" t="s">
        <v>97</v>
      </c>
      <c r="GBK49" s="135" t="s">
        <v>97</v>
      </c>
      <c r="GBL49" s="135" t="s">
        <v>97</v>
      </c>
      <c r="GBM49" s="135" t="s">
        <v>97</v>
      </c>
      <c r="GBN49" s="135" t="s">
        <v>97</v>
      </c>
      <c r="GBO49" s="135" t="s">
        <v>97</v>
      </c>
      <c r="GBP49" s="135" t="s">
        <v>97</v>
      </c>
      <c r="GBQ49" s="135" t="s">
        <v>97</v>
      </c>
      <c r="GBR49" s="135" t="s">
        <v>97</v>
      </c>
      <c r="GBS49" s="135" t="s">
        <v>97</v>
      </c>
      <c r="GBT49" s="135" t="s">
        <v>97</v>
      </c>
      <c r="GBU49" s="135" t="s">
        <v>97</v>
      </c>
      <c r="GBV49" s="135" t="s">
        <v>97</v>
      </c>
      <c r="GBW49" s="135" t="s">
        <v>97</v>
      </c>
      <c r="GBX49" s="135" t="s">
        <v>97</v>
      </c>
      <c r="GBY49" s="135" t="s">
        <v>97</v>
      </c>
      <c r="GBZ49" s="135" t="s">
        <v>97</v>
      </c>
      <c r="GCA49" s="135" t="s">
        <v>97</v>
      </c>
      <c r="GCB49" s="135" t="s">
        <v>97</v>
      </c>
      <c r="GCC49" s="135" t="s">
        <v>97</v>
      </c>
      <c r="GCD49" s="135" t="s">
        <v>97</v>
      </c>
      <c r="GCE49" s="135" t="s">
        <v>97</v>
      </c>
      <c r="GCF49" s="135" t="s">
        <v>97</v>
      </c>
      <c r="GCG49" s="135" t="s">
        <v>97</v>
      </c>
      <c r="GCH49" s="135" t="s">
        <v>97</v>
      </c>
      <c r="GCI49" s="135" t="s">
        <v>97</v>
      </c>
      <c r="GCJ49" s="135" t="s">
        <v>97</v>
      </c>
      <c r="GCK49" s="135" t="s">
        <v>97</v>
      </c>
      <c r="GCL49" s="135" t="s">
        <v>97</v>
      </c>
      <c r="GCM49" s="135" t="s">
        <v>97</v>
      </c>
      <c r="GCN49" s="135" t="s">
        <v>97</v>
      </c>
      <c r="GCO49" s="135" t="s">
        <v>97</v>
      </c>
      <c r="GCP49" s="135" t="s">
        <v>97</v>
      </c>
      <c r="GCQ49" s="135" t="s">
        <v>97</v>
      </c>
      <c r="GCR49" s="135" t="s">
        <v>97</v>
      </c>
      <c r="GCS49" s="135" t="s">
        <v>97</v>
      </c>
      <c r="GCT49" s="135" t="s">
        <v>97</v>
      </c>
      <c r="GCU49" s="135" t="s">
        <v>97</v>
      </c>
      <c r="GCV49" s="135" t="s">
        <v>97</v>
      </c>
      <c r="GCW49" s="135" t="s">
        <v>97</v>
      </c>
      <c r="GCX49" s="135" t="s">
        <v>97</v>
      </c>
      <c r="GCY49" s="135" t="s">
        <v>97</v>
      </c>
      <c r="GCZ49" s="135" t="s">
        <v>97</v>
      </c>
      <c r="GDA49" s="135" t="s">
        <v>97</v>
      </c>
      <c r="GDB49" s="135" t="s">
        <v>97</v>
      </c>
      <c r="GDC49" s="135" t="s">
        <v>97</v>
      </c>
      <c r="GDD49" s="135" t="s">
        <v>97</v>
      </c>
      <c r="GDE49" s="135" t="s">
        <v>97</v>
      </c>
      <c r="GDF49" s="135" t="s">
        <v>97</v>
      </c>
      <c r="GDG49" s="135" t="s">
        <v>97</v>
      </c>
      <c r="GDH49" s="135" t="s">
        <v>97</v>
      </c>
      <c r="GDI49" s="135" t="s">
        <v>97</v>
      </c>
      <c r="GDJ49" s="135" t="s">
        <v>97</v>
      </c>
      <c r="GDK49" s="135" t="s">
        <v>97</v>
      </c>
      <c r="GDL49" s="135" t="s">
        <v>97</v>
      </c>
      <c r="GDM49" s="135" t="s">
        <v>97</v>
      </c>
      <c r="GDN49" s="135" t="s">
        <v>97</v>
      </c>
      <c r="GDO49" s="135" t="s">
        <v>97</v>
      </c>
      <c r="GDP49" s="135" t="s">
        <v>97</v>
      </c>
      <c r="GDQ49" s="135" t="s">
        <v>97</v>
      </c>
      <c r="GDR49" s="135" t="s">
        <v>97</v>
      </c>
      <c r="GDS49" s="135" t="s">
        <v>97</v>
      </c>
      <c r="GDT49" s="135" t="s">
        <v>97</v>
      </c>
      <c r="GDU49" s="135" t="s">
        <v>97</v>
      </c>
      <c r="GDV49" s="135" t="s">
        <v>97</v>
      </c>
      <c r="GDW49" s="135" t="s">
        <v>97</v>
      </c>
      <c r="GDX49" s="135" t="s">
        <v>97</v>
      </c>
      <c r="GDY49" s="135" t="s">
        <v>97</v>
      </c>
      <c r="GDZ49" s="135" t="s">
        <v>97</v>
      </c>
      <c r="GEA49" s="135" t="s">
        <v>97</v>
      </c>
      <c r="GEB49" s="135" t="s">
        <v>97</v>
      </c>
      <c r="GEC49" s="135" t="s">
        <v>97</v>
      </c>
      <c r="GED49" s="135" t="s">
        <v>97</v>
      </c>
      <c r="GEE49" s="135" t="s">
        <v>97</v>
      </c>
      <c r="GEF49" s="135" t="s">
        <v>97</v>
      </c>
      <c r="GEG49" s="135" t="s">
        <v>97</v>
      </c>
      <c r="GEH49" s="135" t="s">
        <v>97</v>
      </c>
      <c r="GEI49" s="135" t="s">
        <v>97</v>
      </c>
      <c r="GEJ49" s="135" t="s">
        <v>97</v>
      </c>
      <c r="GEK49" s="135" t="s">
        <v>97</v>
      </c>
      <c r="GEL49" s="135" t="s">
        <v>97</v>
      </c>
      <c r="GEM49" s="135" t="s">
        <v>97</v>
      </c>
      <c r="GEN49" s="135" t="s">
        <v>97</v>
      </c>
      <c r="GEO49" s="135" t="s">
        <v>97</v>
      </c>
      <c r="GEP49" s="135" t="s">
        <v>97</v>
      </c>
      <c r="GEQ49" s="135" t="s">
        <v>97</v>
      </c>
      <c r="GER49" s="135" t="s">
        <v>97</v>
      </c>
      <c r="GES49" s="135" t="s">
        <v>97</v>
      </c>
      <c r="GET49" s="135" t="s">
        <v>97</v>
      </c>
      <c r="GEU49" s="135" t="s">
        <v>97</v>
      </c>
      <c r="GEV49" s="135" t="s">
        <v>97</v>
      </c>
      <c r="GEW49" s="135" t="s">
        <v>97</v>
      </c>
      <c r="GEX49" s="135" t="s">
        <v>97</v>
      </c>
      <c r="GEY49" s="135" t="s">
        <v>97</v>
      </c>
      <c r="GEZ49" s="135" t="s">
        <v>97</v>
      </c>
      <c r="GFA49" s="135" t="s">
        <v>97</v>
      </c>
      <c r="GFB49" s="135" t="s">
        <v>97</v>
      </c>
      <c r="GFC49" s="135" t="s">
        <v>97</v>
      </c>
      <c r="GFD49" s="135" t="s">
        <v>97</v>
      </c>
      <c r="GFE49" s="135" t="s">
        <v>97</v>
      </c>
      <c r="GFF49" s="135" t="s">
        <v>97</v>
      </c>
      <c r="GFG49" s="135" t="s">
        <v>97</v>
      </c>
      <c r="GFH49" s="135" t="s">
        <v>97</v>
      </c>
      <c r="GFI49" s="135" t="s">
        <v>97</v>
      </c>
      <c r="GFJ49" s="135" t="s">
        <v>97</v>
      </c>
      <c r="GFK49" s="135" t="s">
        <v>97</v>
      </c>
      <c r="GFL49" s="135" t="s">
        <v>97</v>
      </c>
      <c r="GFM49" s="135" t="s">
        <v>97</v>
      </c>
      <c r="GFN49" s="135" t="s">
        <v>97</v>
      </c>
      <c r="GFO49" s="135" t="s">
        <v>97</v>
      </c>
      <c r="GFP49" s="135" t="s">
        <v>97</v>
      </c>
      <c r="GFQ49" s="135" t="s">
        <v>97</v>
      </c>
      <c r="GFR49" s="135" t="s">
        <v>97</v>
      </c>
      <c r="GFS49" s="135" t="s">
        <v>97</v>
      </c>
      <c r="GFT49" s="135" t="s">
        <v>97</v>
      </c>
      <c r="GFU49" s="135" t="s">
        <v>97</v>
      </c>
      <c r="GFV49" s="135" t="s">
        <v>97</v>
      </c>
      <c r="GFW49" s="135" t="s">
        <v>97</v>
      </c>
      <c r="GFX49" s="135" t="s">
        <v>97</v>
      </c>
      <c r="GFY49" s="135" t="s">
        <v>97</v>
      </c>
      <c r="GFZ49" s="135" t="s">
        <v>97</v>
      </c>
      <c r="GGA49" s="135" t="s">
        <v>97</v>
      </c>
      <c r="GGB49" s="135" t="s">
        <v>97</v>
      </c>
      <c r="GGC49" s="135" t="s">
        <v>97</v>
      </c>
      <c r="GGD49" s="135" t="s">
        <v>97</v>
      </c>
      <c r="GGE49" s="135" t="s">
        <v>97</v>
      </c>
      <c r="GGF49" s="135" t="s">
        <v>97</v>
      </c>
      <c r="GGG49" s="135" t="s">
        <v>97</v>
      </c>
      <c r="GGH49" s="135" t="s">
        <v>97</v>
      </c>
      <c r="GGI49" s="135" t="s">
        <v>97</v>
      </c>
      <c r="GGJ49" s="135" t="s">
        <v>97</v>
      </c>
      <c r="GGK49" s="135" t="s">
        <v>97</v>
      </c>
      <c r="GGL49" s="135" t="s">
        <v>97</v>
      </c>
      <c r="GGM49" s="135" t="s">
        <v>97</v>
      </c>
      <c r="GGN49" s="135" t="s">
        <v>97</v>
      </c>
      <c r="GGO49" s="135" t="s">
        <v>97</v>
      </c>
      <c r="GGP49" s="135" t="s">
        <v>97</v>
      </c>
      <c r="GGQ49" s="135" t="s">
        <v>97</v>
      </c>
      <c r="GGR49" s="135" t="s">
        <v>97</v>
      </c>
      <c r="GGS49" s="135" t="s">
        <v>97</v>
      </c>
      <c r="GGT49" s="135" t="s">
        <v>97</v>
      </c>
      <c r="GGU49" s="135" t="s">
        <v>97</v>
      </c>
      <c r="GGV49" s="135" t="s">
        <v>97</v>
      </c>
      <c r="GGW49" s="135" t="s">
        <v>97</v>
      </c>
      <c r="GGX49" s="135" t="s">
        <v>97</v>
      </c>
      <c r="GGY49" s="135" t="s">
        <v>97</v>
      </c>
      <c r="GGZ49" s="135" t="s">
        <v>97</v>
      </c>
      <c r="GHA49" s="135" t="s">
        <v>97</v>
      </c>
      <c r="GHB49" s="135" t="s">
        <v>97</v>
      </c>
      <c r="GHC49" s="135" t="s">
        <v>97</v>
      </c>
      <c r="GHD49" s="135" t="s">
        <v>97</v>
      </c>
      <c r="GHE49" s="135" t="s">
        <v>97</v>
      </c>
      <c r="GHF49" s="135" t="s">
        <v>97</v>
      </c>
      <c r="GHG49" s="135" t="s">
        <v>97</v>
      </c>
      <c r="GHH49" s="135" t="s">
        <v>97</v>
      </c>
      <c r="GHI49" s="135" t="s">
        <v>97</v>
      </c>
      <c r="GHJ49" s="135" t="s">
        <v>97</v>
      </c>
      <c r="GHK49" s="135" t="s">
        <v>97</v>
      </c>
      <c r="GHL49" s="135" t="s">
        <v>97</v>
      </c>
      <c r="GHM49" s="135" t="s">
        <v>97</v>
      </c>
      <c r="GHN49" s="135" t="s">
        <v>97</v>
      </c>
      <c r="GHO49" s="135" t="s">
        <v>97</v>
      </c>
      <c r="GHP49" s="135" t="s">
        <v>97</v>
      </c>
      <c r="GHQ49" s="135" t="s">
        <v>97</v>
      </c>
      <c r="GHR49" s="135" t="s">
        <v>97</v>
      </c>
      <c r="GHS49" s="135" t="s">
        <v>97</v>
      </c>
      <c r="GHT49" s="135" t="s">
        <v>97</v>
      </c>
      <c r="GHU49" s="135" t="s">
        <v>97</v>
      </c>
      <c r="GHV49" s="135" t="s">
        <v>97</v>
      </c>
      <c r="GHW49" s="135" t="s">
        <v>97</v>
      </c>
      <c r="GHX49" s="135" t="s">
        <v>97</v>
      </c>
      <c r="GHY49" s="135" t="s">
        <v>97</v>
      </c>
      <c r="GHZ49" s="135" t="s">
        <v>97</v>
      </c>
      <c r="GIA49" s="135" t="s">
        <v>97</v>
      </c>
      <c r="GIB49" s="135" t="s">
        <v>97</v>
      </c>
      <c r="GIC49" s="135" t="s">
        <v>97</v>
      </c>
      <c r="GID49" s="135" t="s">
        <v>97</v>
      </c>
      <c r="GIE49" s="135" t="s">
        <v>97</v>
      </c>
      <c r="GIF49" s="135" t="s">
        <v>97</v>
      </c>
      <c r="GIG49" s="135" t="s">
        <v>97</v>
      </c>
      <c r="GIH49" s="135" t="s">
        <v>97</v>
      </c>
      <c r="GII49" s="135" t="s">
        <v>97</v>
      </c>
      <c r="GIJ49" s="135" t="s">
        <v>97</v>
      </c>
      <c r="GIK49" s="135" t="s">
        <v>97</v>
      </c>
      <c r="GIL49" s="135" t="s">
        <v>97</v>
      </c>
      <c r="GIM49" s="135" t="s">
        <v>97</v>
      </c>
      <c r="GIN49" s="135" t="s">
        <v>97</v>
      </c>
      <c r="GIO49" s="135" t="s">
        <v>97</v>
      </c>
      <c r="GIP49" s="135" t="s">
        <v>97</v>
      </c>
      <c r="GIQ49" s="135" t="s">
        <v>97</v>
      </c>
      <c r="GIR49" s="135" t="s">
        <v>97</v>
      </c>
      <c r="GIS49" s="135" t="s">
        <v>97</v>
      </c>
      <c r="GIT49" s="135" t="s">
        <v>97</v>
      </c>
      <c r="GIU49" s="135" t="s">
        <v>97</v>
      </c>
      <c r="GIV49" s="135" t="s">
        <v>97</v>
      </c>
      <c r="GIW49" s="135" t="s">
        <v>97</v>
      </c>
      <c r="GIX49" s="135" t="s">
        <v>97</v>
      </c>
      <c r="GIY49" s="135" t="s">
        <v>97</v>
      </c>
      <c r="GIZ49" s="135" t="s">
        <v>97</v>
      </c>
      <c r="GJA49" s="135" t="s">
        <v>97</v>
      </c>
      <c r="GJB49" s="135" t="s">
        <v>97</v>
      </c>
      <c r="GJC49" s="135" t="s">
        <v>97</v>
      </c>
      <c r="GJD49" s="135" t="s">
        <v>97</v>
      </c>
      <c r="GJE49" s="135" t="s">
        <v>97</v>
      </c>
      <c r="GJF49" s="135" t="s">
        <v>97</v>
      </c>
      <c r="GJG49" s="135" t="s">
        <v>97</v>
      </c>
      <c r="GJH49" s="135" t="s">
        <v>97</v>
      </c>
      <c r="GJI49" s="135" t="s">
        <v>97</v>
      </c>
      <c r="GJJ49" s="135" t="s">
        <v>97</v>
      </c>
      <c r="GJK49" s="135" t="s">
        <v>97</v>
      </c>
      <c r="GJL49" s="135" t="s">
        <v>97</v>
      </c>
      <c r="GJM49" s="135" t="s">
        <v>97</v>
      </c>
      <c r="GJN49" s="135" t="s">
        <v>97</v>
      </c>
      <c r="GJO49" s="135" t="s">
        <v>97</v>
      </c>
      <c r="GJP49" s="135" t="s">
        <v>97</v>
      </c>
      <c r="GJQ49" s="135" t="s">
        <v>97</v>
      </c>
      <c r="GJR49" s="135" t="s">
        <v>97</v>
      </c>
      <c r="GJS49" s="135" t="s">
        <v>97</v>
      </c>
      <c r="GJT49" s="135" t="s">
        <v>97</v>
      </c>
      <c r="GJU49" s="135" t="s">
        <v>97</v>
      </c>
      <c r="GJV49" s="135" t="s">
        <v>97</v>
      </c>
      <c r="GJW49" s="135" t="s">
        <v>97</v>
      </c>
      <c r="GJX49" s="135" t="s">
        <v>97</v>
      </c>
      <c r="GJY49" s="135" t="s">
        <v>97</v>
      </c>
      <c r="GJZ49" s="135" t="s">
        <v>97</v>
      </c>
      <c r="GKA49" s="135" t="s">
        <v>97</v>
      </c>
      <c r="GKB49" s="135" t="s">
        <v>97</v>
      </c>
      <c r="GKC49" s="135" t="s">
        <v>97</v>
      </c>
      <c r="GKD49" s="135" t="s">
        <v>97</v>
      </c>
      <c r="GKE49" s="135" t="s">
        <v>97</v>
      </c>
      <c r="GKF49" s="135" t="s">
        <v>97</v>
      </c>
      <c r="GKG49" s="135" t="s">
        <v>97</v>
      </c>
      <c r="GKH49" s="135" t="s">
        <v>97</v>
      </c>
      <c r="GKI49" s="135" t="s">
        <v>97</v>
      </c>
      <c r="GKJ49" s="135" t="s">
        <v>97</v>
      </c>
      <c r="GKK49" s="135" t="s">
        <v>97</v>
      </c>
      <c r="GKL49" s="135" t="s">
        <v>97</v>
      </c>
      <c r="GKM49" s="135" t="s">
        <v>97</v>
      </c>
      <c r="GKN49" s="135" t="s">
        <v>97</v>
      </c>
      <c r="GKO49" s="135" t="s">
        <v>97</v>
      </c>
      <c r="GKP49" s="135" t="s">
        <v>97</v>
      </c>
      <c r="GKQ49" s="135" t="s">
        <v>97</v>
      </c>
      <c r="GKR49" s="135" t="s">
        <v>97</v>
      </c>
      <c r="GKS49" s="135" t="s">
        <v>97</v>
      </c>
      <c r="GKT49" s="135" t="s">
        <v>97</v>
      </c>
      <c r="GKU49" s="135" t="s">
        <v>97</v>
      </c>
      <c r="GKV49" s="135" t="s">
        <v>97</v>
      </c>
      <c r="GKW49" s="135" t="s">
        <v>97</v>
      </c>
      <c r="GKX49" s="135" t="s">
        <v>97</v>
      </c>
      <c r="GKY49" s="135" t="s">
        <v>97</v>
      </c>
      <c r="GKZ49" s="135" t="s">
        <v>97</v>
      </c>
      <c r="GLA49" s="135" t="s">
        <v>97</v>
      </c>
      <c r="GLB49" s="135" t="s">
        <v>97</v>
      </c>
      <c r="GLC49" s="135" t="s">
        <v>97</v>
      </c>
      <c r="GLD49" s="135" t="s">
        <v>97</v>
      </c>
      <c r="GLE49" s="135" t="s">
        <v>97</v>
      </c>
      <c r="GLF49" s="135" t="s">
        <v>97</v>
      </c>
      <c r="GLG49" s="135" t="s">
        <v>97</v>
      </c>
      <c r="GLH49" s="135" t="s">
        <v>97</v>
      </c>
      <c r="GLI49" s="135" t="s">
        <v>97</v>
      </c>
      <c r="GLJ49" s="135" t="s">
        <v>97</v>
      </c>
      <c r="GLK49" s="135" t="s">
        <v>97</v>
      </c>
      <c r="GLL49" s="135" t="s">
        <v>97</v>
      </c>
      <c r="GLM49" s="135" t="s">
        <v>97</v>
      </c>
      <c r="GLN49" s="135" t="s">
        <v>97</v>
      </c>
      <c r="GLO49" s="135" t="s">
        <v>97</v>
      </c>
      <c r="GLP49" s="135" t="s">
        <v>97</v>
      </c>
      <c r="GLQ49" s="135" t="s">
        <v>97</v>
      </c>
      <c r="GLR49" s="135" t="s">
        <v>97</v>
      </c>
      <c r="GLS49" s="135" t="s">
        <v>97</v>
      </c>
      <c r="GLT49" s="135" t="s">
        <v>97</v>
      </c>
      <c r="GLU49" s="135" t="s">
        <v>97</v>
      </c>
      <c r="GLV49" s="135" t="s">
        <v>97</v>
      </c>
      <c r="GLW49" s="135" t="s">
        <v>97</v>
      </c>
      <c r="GLX49" s="135" t="s">
        <v>97</v>
      </c>
      <c r="GLY49" s="135" t="s">
        <v>97</v>
      </c>
      <c r="GLZ49" s="135" t="s">
        <v>97</v>
      </c>
      <c r="GMA49" s="135" t="s">
        <v>97</v>
      </c>
      <c r="GMB49" s="135" t="s">
        <v>97</v>
      </c>
      <c r="GMC49" s="135" t="s">
        <v>97</v>
      </c>
      <c r="GMD49" s="135" t="s">
        <v>97</v>
      </c>
      <c r="GME49" s="135" t="s">
        <v>97</v>
      </c>
      <c r="GMF49" s="135" t="s">
        <v>97</v>
      </c>
      <c r="GMG49" s="135" t="s">
        <v>97</v>
      </c>
      <c r="GMH49" s="135" t="s">
        <v>97</v>
      </c>
      <c r="GMI49" s="135" t="s">
        <v>97</v>
      </c>
      <c r="GMJ49" s="135" t="s">
        <v>97</v>
      </c>
      <c r="GMK49" s="135" t="s">
        <v>97</v>
      </c>
      <c r="GML49" s="135" t="s">
        <v>97</v>
      </c>
      <c r="GMM49" s="135" t="s">
        <v>97</v>
      </c>
      <c r="GMN49" s="135" t="s">
        <v>97</v>
      </c>
      <c r="GMO49" s="135" t="s">
        <v>97</v>
      </c>
      <c r="GMP49" s="135" t="s">
        <v>97</v>
      </c>
      <c r="GMQ49" s="135" t="s">
        <v>97</v>
      </c>
      <c r="GMR49" s="135" t="s">
        <v>97</v>
      </c>
      <c r="GMS49" s="135" t="s">
        <v>97</v>
      </c>
      <c r="GMT49" s="135" t="s">
        <v>97</v>
      </c>
      <c r="GMU49" s="135" t="s">
        <v>97</v>
      </c>
      <c r="GMV49" s="135" t="s">
        <v>97</v>
      </c>
      <c r="GMW49" s="135" t="s">
        <v>97</v>
      </c>
      <c r="GMX49" s="135" t="s">
        <v>97</v>
      </c>
      <c r="GMY49" s="135" t="s">
        <v>97</v>
      </c>
      <c r="GMZ49" s="135" t="s">
        <v>97</v>
      </c>
      <c r="GNA49" s="135" t="s">
        <v>97</v>
      </c>
      <c r="GNB49" s="135" t="s">
        <v>97</v>
      </c>
      <c r="GNC49" s="135" t="s">
        <v>97</v>
      </c>
      <c r="GND49" s="135" t="s">
        <v>97</v>
      </c>
      <c r="GNE49" s="135" t="s">
        <v>97</v>
      </c>
      <c r="GNF49" s="135" t="s">
        <v>97</v>
      </c>
      <c r="GNG49" s="135" t="s">
        <v>97</v>
      </c>
      <c r="GNH49" s="135" t="s">
        <v>97</v>
      </c>
      <c r="GNI49" s="135" t="s">
        <v>97</v>
      </c>
      <c r="GNJ49" s="135" t="s">
        <v>97</v>
      </c>
      <c r="GNK49" s="135" t="s">
        <v>97</v>
      </c>
      <c r="GNL49" s="135" t="s">
        <v>97</v>
      </c>
      <c r="GNM49" s="135" t="s">
        <v>97</v>
      </c>
      <c r="GNN49" s="135" t="s">
        <v>97</v>
      </c>
      <c r="GNO49" s="135" t="s">
        <v>97</v>
      </c>
      <c r="GNP49" s="135" t="s">
        <v>97</v>
      </c>
      <c r="GNQ49" s="135" t="s">
        <v>97</v>
      </c>
      <c r="GNR49" s="135" t="s">
        <v>97</v>
      </c>
      <c r="GNS49" s="135" t="s">
        <v>97</v>
      </c>
      <c r="GNT49" s="135" t="s">
        <v>97</v>
      </c>
      <c r="GNU49" s="135" t="s">
        <v>97</v>
      </c>
      <c r="GNV49" s="135" t="s">
        <v>97</v>
      </c>
      <c r="GNW49" s="135" t="s">
        <v>97</v>
      </c>
      <c r="GNX49" s="135" t="s">
        <v>97</v>
      </c>
      <c r="GNY49" s="135" t="s">
        <v>97</v>
      </c>
      <c r="GNZ49" s="135" t="s">
        <v>97</v>
      </c>
      <c r="GOA49" s="135" t="s">
        <v>97</v>
      </c>
      <c r="GOB49" s="135" t="s">
        <v>97</v>
      </c>
      <c r="GOC49" s="135" t="s">
        <v>97</v>
      </c>
      <c r="GOD49" s="135" t="s">
        <v>97</v>
      </c>
      <c r="GOE49" s="135" t="s">
        <v>97</v>
      </c>
      <c r="GOF49" s="135" t="s">
        <v>97</v>
      </c>
      <c r="GOG49" s="135" t="s">
        <v>97</v>
      </c>
      <c r="GOH49" s="135" t="s">
        <v>97</v>
      </c>
      <c r="GOI49" s="135" t="s">
        <v>97</v>
      </c>
      <c r="GOJ49" s="135" t="s">
        <v>97</v>
      </c>
      <c r="GOK49" s="135" t="s">
        <v>97</v>
      </c>
      <c r="GOL49" s="135" t="s">
        <v>97</v>
      </c>
      <c r="GOM49" s="135" t="s">
        <v>97</v>
      </c>
      <c r="GON49" s="135" t="s">
        <v>97</v>
      </c>
      <c r="GOO49" s="135" t="s">
        <v>97</v>
      </c>
      <c r="GOP49" s="135" t="s">
        <v>97</v>
      </c>
      <c r="GOQ49" s="135" t="s">
        <v>97</v>
      </c>
      <c r="GOR49" s="135" t="s">
        <v>97</v>
      </c>
      <c r="GOS49" s="135" t="s">
        <v>97</v>
      </c>
      <c r="GOT49" s="135" t="s">
        <v>97</v>
      </c>
      <c r="GOU49" s="135" t="s">
        <v>97</v>
      </c>
      <c r="GOV49" s="135" t="s">
        <v>97</v>
      </c>
      <c r="GOW49" s="135" t="s">
        <v>97</v>
      </c>
      <c r="GOX49" s="135" t="s">
        <v>97</v>
      </c>
      <c r="GOY49" s="135" t="s">
        <v>97</v>
      </c>
      <c r="GOZ49" s="135" t="s">
        <v>97</v>
      </c>
      <c r="GPA49" s="135" t="s">
        <v>97</v>
      </c>
      <c r="GPB49" s="135" t="s">
        <v>97</v>
      </c>
      <c r="GPC49" s="135" t="s">
        <v>97</v>
      </c>
      <c r="GPD49" s="135" t="s">
        <v>97</v>
      </c>
      <c r="GPE49" s="135" t="s">
        <v>97</v>
      </c>
      <c r="GPF49" s="135" t="s">
        <v>97</v>
      </c>
      <c r="GPG49" s="135" t="s">
        <v>97</v>
      </c>
      <c r="GPH49" s="135" t="s">
        <v>97</v>
      </c>
      <c r="GPI49" s="135" t="s">
        <v>97</v>
      </c>
      <c r="GPJ49" s="135" t="s">
        <v>97</v>
      </c>
      <c r="GPK49" s="135" t="s">
        <v>97</v>
      </c>
      <c r="GPL49" s="135" t="s">
        <v>97</v>
      </c>
      <c r="GPM49" s="135" t="s">
        <v>97</v>
      </c>
      <c r="GPN49" s="135" t="s">
        <v>97</v>
      </c>
      <c r="GPO49" s="135" t="s">
        <v>97</v>
      </c>
      <c r="GPP49" s="135" t="s">
        <v>97</v>
      </c>
      <c r="GPQ49" s="135" t="s">
        <v>97</v>
      </c>
      <c r="GPR49" s="135" t="s">
        <v>97</v>
      </c>
      <c r="GPS49" s="135" t="s">
        <v>97</v>
      </c>
      <c r="GPT49" s="135" t="s">
        <v>97</v>
      </c>
      <c r="GPU49" s="135" t="s">
        <v>97</v>
      </c>
      <c r="GPV49" s="135" t="s">
        <v>97</v>
      </c>
      <c r="GPW49" s="135" t="s">
        <v>97</v>
      </c>
      <c r="GPX49" s="135" t="s">
        <v>97</v>
      </c>
      <c r="GPY49" s="135" t="s">
        <v>97</v>
      </c>
      <c r="GPZ49" s="135" t="s">
        <v>97</v>
      </c>
      <c r="GQA49" s="135" t="s">
        <v>97</v>
      </c>
      <c r="GQB49" s="135" t="s">
        <v>97</v>
      </c>
      <c r="GQC49" s="135" t="s">
        <v>97</v>
      </c>
      <c r="GQD49" s="135" t="s">
        <v>97</v>
      </c>
      <c r="GQE49" s="135" t="s">
        <v>97</v>
      </c>
      <c r="GQF49" s="135" t="s">
        <v>97</v>
      </c>
      <c r="GQG49" s="135" t="s">
        <v>97</v>
      </c>
      <c r="GQH49" s="135" t="s">
        <v>97</v>
      </c>
      <c r="GQI49" s="135" t="s">
        <v>97</v>
      </c>
      <c r="GQJ49" s="135" t="s">
        <v>97</v>
      </c>
      <c r="GQK49" s="135" t="s">
        <v>97</v>
      </c>
      <c r="GQL49" s="135" t="s">
        <v>97</v>
      </c>
      <c r="GQM49" s="135" t="s">
        <v>97</v>
      </c>
      <c r="GQN49" s="135" t="s">
        <v>97</v>
      </c>
      <c r="GQO49" s="135" t="s">
        <v>97</v>
      </c>
      <c r="GQP49" s="135" t="s">
        <v>97</v>
      </c>
      <c r="GQQ49" s="135" t="s">
        <v>97</v>
      </c>
      <c r="GQR49" s="135" t="s">
        <v>97</v>
      </c>
      <c r="GQS49" s="135" t="s">
        <v>97</v>
      </c>
      <c r="GQT49" s="135" t="s">
        <v>97</v>
      </c>
      <c r="GQU49" s="135" t="s">
        <v>97</v>
      </c>
      <c r="GQV49" s="135" t="s">
        <v>97</v>
      </c>
      <c r="GQW49" s="135" t="s">
        <v>97</v>
      </c>
      <c r="GQX49" s="135" t="s">
        <v>97</v>
      </c>
      <c r="GQY49" s="135" t="s">
        <v>97</v>
      </c>
      <c r="GQZ49" s="135" t="s">
        <v>97</v>
      </c>
      <c r="GRA49" s="135" t="s">
        <v>97</v>
      </c>
      <c r="GRB49" s="135" t="s">
        <v>97</v>
      </c>
      <c r="GRC49" s="135" t="s">
        <v>97</v>
      </c>
      <c r="GRD49" s="135" t="s">
        <v>97</v>
      </c>
      <c r="GRE49" s="135" t="s">
        <v>97</v>
      </c>
      <c r="GRF49" s="135" t="s">
        <v>97</v>
      </c>
      <c r="GRG49" s="135" t="s">
        <v>97</v>
      </c>
      <c r="GRH49" s="135" t="s">
        <v>97</v>
      </c>
      <c r="GRI49" s="135" t="s">
        <v>97</v>
      </c>
      <c r="GRJ49" s="135" t="s">
        <v>97</v>
      </c>
      <c r="GRK49" s="135" t="s">
        <v>97</v>
      </c>
      <c r="GRL49" s="135" t="s">
        <v>97</v>
      </c>
      <c r="GRM49" s="135" t="s">
        <v>97</v>
      </c>
      <c r="GRN49" s="135" t="s">
        <v>97</v>
      </c>
      <c r="GRO49" s="135" t="s">
        <v>97</v>
      </c>
      <c r="GRP49" s="135" t="s">
        <v>97</v>
      </c>
      <c r="GRQ49" s="135" t="s">
        <v>97</v>
      </c>
      <c r="GRR49" s="135" t="s">
        <v>97</v>
      </c>
      <c r="GRS49" s="135" t="s">
        <v>97</v>
      </c>
      <c r="GRT49" s="135" t="s">
        <v>97</v>
      </c>
      <c r="GRU49" s="135" t="s">
        <v>97</v>
      </c>
      <c r="GRV49" s="135" t="s">
        <v>97</v>
      </c>
      <c r="GRW49" s="135" t="s">
        <v>97</v>
      </c>
      <c r="GRX49" s="135" t="s">
        <v>97</v>
      </c>
      <c r="GRY49" s="135" t="s">
        <v>97</v>
      </c>
      <c r="GRZ49" s="135" t="s">
        <v>97</v>
      </c>
      <c r="GSA49" s="135" t="s">
        <v>97</v>
      </c>
      <c r="GSB49" s="135" t="s">
        <v>97</v>
      </c>
      <c r="GSC49" s="135" t="s">
        <v>97</v>
      </c>
      <c r="GSD49" s="135" t="s">
        <v>97</v>
      </c>
      <c r="GSE49" s="135" t="s">
        <v>97</v>
      </c>
      <c r="GSF49" s="135" t="s">
        <v>97</v>
      </c>
      <c r="GSG49" s="135" t="s">
        <v>97</v>
      </c>
      <c r="GSH49" s="135" t="s">
        <v>97</v>
      </c>
      <c r="GSI49" s="135" t="s">
        <v>97</v>
      </c>
      <c r="GSJ49" s="135" t="s">
        <v>97</v>
      </c>
      <c r="GSK49" s="135" t="s">
        <v>97</v>
      </c>
      <c r="GSL49" s="135" t="s">
        <v>97</v>
      </c>
      <c r="GSM49" s="135" t="s">
        <v>97</v>
      </c>
      <c r="GSN49" s="135" t="s">
        <v>97</v>
      </c>
      <c r="GSO49" s="135" t="s">
        <v>97</v>
      </c>
      <c r="GSP49" s="135" t="s">
        <v>97</v>
      </c>
      <c r="GSQ49" s="135" t="s">
        <v>97</v>
      </c>
      <c r="GSR49" s="135" t="s">
        <v>97</v>
      </c>
      <c r="GSS49" s="135" t="s">
        <v>97</v>
      </c>
      <c r="GST49" s="135" t="s">
        <v>97</v>
      </c>
      <c r="GSU49" s="135" t="s">
        <v>97</v>
      </c>
      <c r="GSV49" s="135" t="s">
        <v>97</v>
      </c>
      <c r="GSW49" s="135" t="s">
        <v>97</v>
      </c>
      <c r="GSX49" s="135" t="s">
        <v>97</v>
      </c>
      <c r="GSY49" s="135" t="s">
        <v>97</v>
      </c>
      <c r="GSZ49" s="135" t="s">
        <v>97</v>
      </c>
      <c r="GTA49" s="135" t="s">
        <v>97</v>
      </c>
      <c r="GTB49" s="135" t="s">
        <v>97</v>
      </c>
      <c r="GTC49" s="135" t="s">
        <v>97</v>
      </c>
      <c r="GTD49" s="135" t="s">
        <v>97</v>
      </c>
      <c r="GTE49" s="135" t="s">
        <v>97</v>
      </c>
      <c r="GTF49" s="135" t="s">
        <v>97</v>
      </c>
      <c r="GTG49" s="135" t="s">
        <v>97</v>
      </c>
      <c r="GTH49" s="135" t="s">
        <v>97</v>
      </c>
      <c r="GTI49" s="135" t="s">
        <v>97</v>
      </c>
      <c r="GTJ49" s="135" t="s">
        <v>97</v>
      </c>
      <c r="GTK49" s="135" t="s">
        <v>97</v>
      </c>
      <c r="GTL49" s="135" t="s">
        <v>97</v>
      </c>
      <c r="GTM49" s="135" t="s">
        <v>97</v>
      </c>
      <c r="GTN49" s="135" t="s">
        <v>97</v>
      </c>
      <c r="GTO49" s="135" t="s">
        <v>97</v>
      </c>
      <c r="GTP49" s="135" t="s">
        <v>97</v>
      </c>
      <c r="GTQ49" s="135" t="s">
        <v>97</v>
      </c>
      <c r="GTR49" s="135" t="s">
        <v>97</v>
      </c>
      <c r="GTS49" s="135" t="s">
        <v>97</v>
      </c>
      <c r="GTT49" s="135" t="s">
        <v>97</v>
      </c>
      <c r="GTU49" s="135" t="s">
        <v>97</v>
      </c>
      <c r="GTV49" s="135" t="s">
        <v>97</v>
      </c>
      <c r="GTW49" s="135" t="s">
        <v>97</v>
      </c>
      <c r="GTX49" s="135" t="s">
        <v>97</v>
      </c>
      <c r="GTY49" s="135" t="s">
        <v>97</v>
      </c>
      <c r="GTZ49" s="135" t="s">
        <v>97</v>
      </c>
      <c r="GUA49" s="135" t="s">
        <v>97</v>
      </c>
      <c r="GUB49" s="135" t="s">
        <v>97</v>
      </c>
      <c r="GUC49" s="135" t="s">
        <v>97</v>
      </c>
      <c r="GUD49" s="135" t="s">
        <v>97</v>
      </c>
      <c r="GUE49" s="135" t="s">
        <v>97</v>
      </c>
      <c r="GUF49" s="135" t="s">
        <v>97</v>
      </c>
      <c r="GUG49" s="135" t="s">
        <v>97</v>
      </c>
      <c r="GUH49" s="135" t="s">
        <v>97</v>
      </c>
      <c r="GUI49" s="135" t="s">
        <v>97</v>
      </c>
      <c r="GUJ49" s="135" t="s">
        <v>97</v>
      </c>
      <c r="GUK49" s="135" t="s">
        <v>97</v>
      </c>
      <c r="GUL49" s="135" t="s">
        <v>97</v>
      </c>
      <c r="GUM49" s="135" t="s">
        <v>97</v>
      </c>
      <c r="GUN49" s="135" t="s">
        <v>97</v>
      </c>
      <c r="GUO49" s="135" t="s">
        <v>97</v>
      </c>
      <c r="GUP49" s="135" t="s">
        <v>97</v>
      </c>
      <c r="GUQ49" s="135" t="s">
        <v>97</v>
      </c>
      <c r="GUR49" s="135" t="s">
        <v>97</v>
      </c>
      <c r="GUS49" s="135" t="s">
        <v>97</v>
      </c>
      <c r="GUT49" s="135" t="s">
        <v>97</v>
      </c>
      <c r="GUU49" s="135" t="s">
        <v>97</v>
      </c>
      <c r="GUV49" s="135" t="s">
        <v>97</v>
      </c>
      <c r="GUW49" s="135" t="s">
        <v>97</v>
      </c>
      <c r="GUX49" s="135" t="s">
        <v>97</v>
      </c>
      <c r="GUY49" s="135" t="s">
        <v>97</v>
      </c>
      <c r="GUZ49" s="135" t="s">
        <v>97</v>
      </c>
      <c r="GVA49" s="135" t="s">
        <v>97</v>
      </c>
      <c r="GVB49" s="135" t="s">
        <v>97</v>
      </c>
      <c r="GVC49" s="135" t="s">
        <v>97</v>
      </c>
      <c r="GVD49" s="135" t="s">
        <v>97</v>
      </c>
      <c r="GVE49" s="135" t="s">
        <v>97</v>
      </c>
      <c r="GVF49" s="135" t="s">
        <v>97</v>
      </c>
      <c r="GVG49" s="135" t="s">
        <v>97</v>
      </c>
      <c r="GVH49" s="135" t="s">
        <v>97</v>
      </c>
      <c r="GVI49" s="135" t="s">
        <v>97</v>
      </c>
      <c r="GVJ49" s="135" t="s">
        <v>97</v>
      </c>
      <c r="GVK49" s="135" t="s">
        <v>97</v>
      </c>
      <c r="GVL49" s="135" t="s">
        <v>97</v>
      </c>
      <c r="GVM49" s="135" t="s">
        <v>97</v>
      </c>
      <c r="GVN49" s="135" t="s">
        <v>97</v>
      </c>
      <c r="GVO49" s="135" t="s">
        <v>97</v>
      </c>
      <c r="GVP49" s="135" t="s">
        <v>97</v>
      </c>
      <c r="GVQ49" s="135" t="s">
        <v>97</v>
      </c>
      <c r="GVR49" s="135" t="s">
        <v>97</v>
      </c>
      <c r="GVS49" s="135" t="s">
        <v>97</v>
      </c>
      <c r="GVT49" s="135" t="s">
        <v>97</v>
      </c>
      <c r="GVU49" s="135" t="s">
        <v>97</v>
      </c>
      <c r="GVV49" s="135" t="s">
        <v>97</v>
      </c>
      <c r="GVW49" s="135" t="s">
        <v>97</v>
      </c>
      <c r="GVX49" s="135" t="s">
        <v>97</v>
      </c>
      <c r="GVY49" s="135" t="s">
        <v>97</v>
      </c>
      <c r="GVZ49" s="135" t="s">
        <v>97</v>
      </c>
      <c r="GWA49" s="135" t="s">
        <v>97</v>
      </c>
      <c r="GWB49" s="135" t="s">
        <v>97</v>
      </c>
      <c r="GWC49" s="135" t="s">
        <v>97</v>
      </c>
      <c r="GWD49" s="135" t="s">
        <v>97</v>
      </c>
      <c r="GWE49" s="135" t="s">
        <v>97</v>
      </c>
      <c r="GWF49" s="135" t="s">
        <v>97</v>
      </c>
      <c r="GWG49" s="135" t="s">
        <v>97</v>
      </c>
      <c r="GWH49" s="135" t="s">
        <v>97</v>
      </c>
      <c r="GWI49" s="135" t="s">
        <v>97</v>
      </c>
      <c r="GWJ49" s="135" t="s">
        <v>97</v>
      </c>
      <c r="GWK49" s="135" t="s">
        <v>97</v>
      </c>
      <c r="GWL49" s="135" t="s">
        <v>97</v>
      </c>
      <c r="GWM49" s="135" t="s">
        <v>97</v>
      </c>
      <c r="GWN49" s="135" t="s">
        <v>97</v>
      </c>
      <c r="GWO49" s="135" t="s">
        <v>97</v>
      </c>
      <c r="GWP49" s="135" t="s">
        <v>97</v>
      </c>
      <c r="GWQ49" s="135" t="s">
        <v>97</v>
      </c>
      <c r="GWR49" s="135" t="s">
        <v>97</v>
      </c>
      <c r="GWS49" s="135" t="s">
        <v>97</v>
      </c>
      <c r="GWT49" s="135" t="s">
        <v>97</v>
      </c>
      <c r="GWU49" s="135" t="s">
        <v>97</v>
      </c>
      <c r="GWV49" s="135" t="s">
        <v>97</v>
      </c>
      <c r="GWW49" s="135" t="s">
        <v>97</v>
      </c>
      <c r="GWX49" s="135" t="s">
        <v>97</v>
      </c>
      <c r="GWY49" s="135" t="s">
        <v>97</v>
      </c>
      <c r="GWZ49" s="135" t="s">
        <v>97</v>
      </c>
      <c r="GXA49" s="135" t="s">
        <v>97</v>
      </c>
      <c r="GXB49" s="135" t="s">
        <v>97</v>
      </c>
      <c r="GXC49" s="135" t="s">
        <v>97</v>
      </c>
      <c r="GXD49" s="135" t="s">
        <v>97</v>
      </c>
      <c r="GXE49" s="135" t="s">
        <v>97</v>
      </c>
      <c r="GXF49" s="135" t="s">
        <v>97</v>
      </c>
      <c r="GXG49" s="135" t="s">
        <v>97</v>
      </c>
      <c r="GXH49" s="135" t="s">
        <v>97</v>
      </c>
      <c r="GXI49" s="135" t="s">
        <v>97</v>
      </c>
      <c r="GXJ49" s="135" t="s">
        <v>97</v>
      </c>
      <c r="GXK49" s="135" t="s">
        <v>97</v>
      </c>
      <c r="GXL49" s="135" t="s">
        <v>97</v>
      </c>
      <c r="GXM49" s="135" t="s">
        <v>97</v>
      </c>
      <c r="GXN49" s="135" t="s">
        <v>97</v>
      </c>
      <c r="GXO49" s="135" t="s">
        <v>97</v>
      </c>
      <c r="GXP49" s="135" t="s">
        <v>97</v>
      </c>
      <c r="GXQ49" s="135" t="s">
        <v>97</v>
      </c>
      <c r="GXR49" s="135" t="s">
        <v>97</v>
      </c>
      <c r="GXS49" s="135" t="s">
        <v>97</v>
      </c>
      <c r="GXT49" s="135" t="s">
        <v>97</v>
      </c>
      <c r="GXU49" s="135" t="s">
        <v>97</v>
      </c>
      <c r="GXV49" s="135" t="s">
        <v>97</v>
      </c>
      <c r="GXW49" s="135" t="s">
        <v>97</v>
      </c>
      <c r="GXX49" s="135" t="s">
        <v>97</v>
      </c>
      <c r="GXY49" s="135" t="s">
        <v>97</v>
      </c>
      <c r="GXZ49" s="135" t="s">
        <v>97</v>
      </c>
      <c r="GYA49" s="135" t="s">
        <v>97</v>
      </c>
      <c r="GYB49" s="135" t="s">
        <v>97</v>
      </c>
      <c r="GYC49" s="135" t="s">
        <v>97</v>
      </c>
      <c r="GYD49" s="135" t="s">
        <v>97</v>
      </c>
      <c r="GYE49" s="135" t="s">
        <v>97</v>
      </c>
      <c r="GYF49" s="135" t="s">
        <v>97</v>
      </c>
      <c r="GYG49" s="135" t="s">
        <v>97</v>
      </c>
      <c r="GYH49" s="135" t="s">
        <v>97</v>
      </c>
      <c r="GYI49" s="135" t="s">
        <v>97</v>
      </c>
      <c r="GYJ49" s="135" t="s">
        <v>97</v>
      </c>
      <c r="GYK49" s="135" t="s">
        <v>97</v>
      </c>
      <c r="GYL49" s="135" t="s">
        <v>97</v>
      </c>
      <c r="GYM49" s="135" t="s">
        <v>97</v>
      </c>
      <c r="GYN49" s="135" t="s">
        <v>97</v>
      </c>
      <c r="GYO49" s="135" t="s">
        <v>97</v>
      </c>
      <c r="GYP49" s="135" t="s">
        <v>97</v>
      </c>
      <c r="GYQ49" s="135" t="s">
        <v>97</v>
      </c>
      <c r="GYR49" s="135" t="s">
        <v>97</v>
      </c>
      <c r="GYS49" s="135" t="s">
        <v>97</v>
      </c>
      <c r="GYT49" s="135" t="s">
        <v>97</v>
      </c>
      <c r="GYU49" s="135" t="s">
        <v>97</v>
      </c>
      <c r="GYV49" s="135" t="s">
        <v>97</v>
      </c>
      <c r="GYW49" s="135" t="s">
        <v>97</v>
      </c>
      <c r="GYX49" s="135" t="s">
        <v>97</v>
      </c>
      <c r="GYY49" s="135" t="s">
        <v>97</v>
      </c>
      <c r="GYZ49" s="135" t="s">
        <v>97</v>
      </c>
      <c r="GZA49" s="135" t="s">
        <v>97</v>
      </c>
      <c r="GZB49" s="135" t="s">
        <v>97</v>
      </c>
      <c r="GZC49" s="135" t="s">
        <v>97</v>
      </c>
      <c r="GZD49" s="135" t="s">
        <v>97</v>
      </c>
      <c r="GZE49" s="135" t="s">
        <v>97</v>
      </c>
      <c r="GZF49" s="135" t="s">
        <v>97</v>
      </c>
      <c r="GZG49" s="135" t="s">
        <v>97</v>
      </c>
      <c r="GZH49" s="135" t="s">
        <v>97</v>
      </c>
      <c r="GZI49" s="135" t="s">
        <v>97</v>
      </c>
      <c r="GZJ49" s="135" t="s">
        <v>97</v>
      </c>
      <c r="GZK49" s="135" t="s">
        <v>97</v>
      </c>
      <c r="GZL49" s="135" t="s">
        <v>97</v>
      </c>
      <c r="GZM49" s="135" t="s">
        <v>97</v>
      </c>
      <c r="GZN49" s="135" t="s">
        <v>97</v>
      </c>
      <c r="GZO49" s="135" t="s">
        <v>97</v>
      </c>
      <c r="GZP49" s="135" t="s">
        <v>97</v>
      </c>
      <c r="GZQ49" s="135" t="s">
        <v>97</v>
      </c>
      <c r="GZR49" s="135" t="s">
        <v>97</v>
      </c>
      <c r="GZS49" s="135" t="s">
        <v>97</v>
      </c>
      <c r="GZT49" s="135" t="s">
        <v>97</v>
      </c>
      <c r="GZU49" s="135" t="s">
        <v>97</v>
      </c>
      <c r="GZV49" s="135" t="s">
        <v>97</v>
      </c>
      <c r="GZW49" s="135" t="s">
        <v>97</v>
      </c>
      <c r="GZX49" s="135" t="s">
        <v>97</v>
      </c>
      <c r="GZY49" s="135" t="s">
        <v>97</v>
      </c>
      <c r="GZZ49" s="135" t="s">
        <v>97</v>
      </c>
      <c r="HAA49" s="135" t="s">
        <v>97</v>
      </c>
      <c r="HAB49" s="135" t="s">
        <v>97</v>
      </c>
      <c r="HAC49" s="135" t="s">
        <v>97</v>
      </c>
      <c r="HAD49" s="135" t="s">
        <v>97</v>
      </c>
      <c r="HAE49" s="135" t="s">
        <v>97</v>
      </c>
      <c r="HAF49" s="135" t="s">
        <v>97</v>
      </c>
      <c r="HAG49" s="135" t="s">
        <v>97</v>
      </c>
      <c r="HAH49" s="135" t="s">
        <v>97</v>
      </c>
      <c r="HAI49" s="135" t="s">
        <v>97</v>
      </c>
      <c r="HAJ49" s="135" t="s">
        <v>97</v>
      </c>
      <c r="HAK49" s="135" t="s">
        <v>97</v>
      </c>
      <c r="HAL49" s="135" t="s">
        <v>97</v>
      </c>
      <c r="HAM49" s="135" t="s">
        <v>97</v>
      </c>
      <c r="HAN49" s="135" t="s">
        <v>97</v>
      </c>
      <c r="HAO49" s="135" t="s">
        <v>97</v>
      </c>
      <c r="HAP49" s="135" t="s">
        <v>97</v>
      </c>
      <c r="HAQ49" s="135" t="s">
        <v>97</v>
      </c>
      <c r="HAR49" s="135" t="s">
        <v>97</v>
      </c>
      <c r="HAS49" s="135" t="s">
        <v>97</v>
      </c>
      <c r="HAT49" s="135" t="s">
        <v>97</v>
      </c>
      <c r="HAU49" s="135" t="s">
        <v>97</v>
      </c>
      <c r="HAV49" s="135" t="s">
        <v>97</v>
      </c>
      <c r="HAW49" s="135" t="s">
        <v>97</v>
      </c>
      <c r="HAX49" s="135" t="s">
        <v>97</v>
      </c>
      <c r="HAY49" s="135" t="s">
        <v>97</v>
      </c>
      <c r="HAZ49" s="135" t="s">
        <v>97</v>
      </c>
      <c r="HBA49" s="135" t="s">
        <v>97</v>
      </c>
      <c r="HBB49" s="135" t="s">
        <v>97</v>
      </c>
      <c r="HBC49" s="135" t="s">
        <v>97</v>
      </c>
      <c r="HBD49" s="135" t="s">
        <v>97</v>
      </c>
      <c r="HBE49" s="135" t="s">
        <v>97</v>
      </c>
      <c r="HBF49" s="135" t="s">
        <v>97</v>
      </c>
      <c r="HBG49" s="135" t="s">
        <v>97</v>
      </c>
      <c r="HBH49" s="135" t="s">
        <v>97</v>
      </c>
      <c r="HBI49" s="135" t="s">
        <v>97</v>
      </c>
      <c r="HBJ49" s="135" t="s">
        <v>97</v>
      </c>
      <c r="HBK49" s="135" t="s">
        <v>97</v>
      </c>
      <c r="HBL49" s="135" t="s">
        <v>97</v>
      </c>
      <c r="HBM49" s="135" t="s">
        <v>97</v>
      </c>
      <c r="HBN49" s="135" t="s">
        <v>97</v>
      </c>
      <c r="HBO49" s="135" t="s">
        <v>97</v>
      </c>
      <c r="HBP49" s="135" t="s">
        <v>97</v>
      </c>
      <c r="HBQ49" s="135" t="s">
        <v>97</v>
      </c>
      <c r="HBR49" s="135" t="s">
        <v>97</v>
      </c>
      <c r="HBS49" s="135" t="s">
        <v>97</v>
      </c>
      <c r="HBT49" s="135" t="s">
        <v>97</v>
      </c>
      <c r="HBU49" s="135" t="s">
        <v>97</v>
      </c>
      <c r="HBV49" s="135" t="s">
        <v>97</v>
      </c>
      <c r="HBW49" s="135" t="s">
        <v>97</v>
      </c>
      <c r="HBX49" s="135" t="s">
        <v>97</v>
      </c>
      <c r="HBY49" s="135" t="s">
        <v>97</v>
      </c>
      <c r="HBZ49" s="135" t="s">
        <v>97</v>
      </c>
      <c r="HCA49" s="135" t="s">
        <v>97</v>
      </c>
      <c r="HCB49" s="135" t="s">
        <v>97</v>
      </c>
      <c r="HCC49" s="135" t="s">
        <v>97</v>
      </c>
      <c r="HCD49" s="135" t="s">
        <v>97</v>
      </c>
      <c r="HCE49" s="135" t="s">
        <v>97</v>
      </c>
      <c r="HCF49" s="135" t="s">
        <v>97</v>
      </c>
      <c r="HCG49" s="135" t="s">
        <v>97</v>
      </c>
      <c r="HCH49" s="135" t="s">
        <v>97</v>
      </c>
      <c r="HCI49" s="135" t="s">
        <v>97</v>
      </c>
      <c r="HCJ49" s="135" t="s">
        <v>97</v>
      </c>
      <c r="HCK49" s="135" t="s">
        <v>97</v>
      </c>
      <c r="HCL49" s="135" t="s">
        <v>97</v>
      </c>
      <c r="HCM49" s="135" t="s">
        <v>97</v>
      </c>
      <c r="HCN49" s="135" t="s">
        <v>97</v>
      </c>
      <c r="HCO49" s="135" t="s">
        <v>97</v>
      </c>
      <c r="HCP49" s="135" t="s">
        <v>97</v>
      </c>
      <c r="HCQ49" s="135" t="s">
        <v>97</v>
      </c>
      <c r="HCR49" s="135" t="s">
        <v>97</v>
      </c>
      <c r="HCS49" s="135" t="s">
        <v>97</v>
      </c>
      <c r="HCT49" s="135" t="s">
        <v>97</v>
      </c>
      <c r="HCU49" s="135" t="s">
        <v>97</v>
      </c>
      <c r="HCV49" s="135" t="s">
        <v>97</v>
      </c>
      <c r="HCW49" s="135" t="s">
        <v>97</v>
      </c>
      <c r="HCX49" s="135" t="s">
        <v>97</v>
      </c>
      <c r="HCY49" s="135" t="s">
        <v>97</v>
      </c>
      <c r="HCZ49" s="135" t="s">
        <v>97</v>
      </c>
      <c r="HDA49" s="135" t="s">
        <v>97</v>
      </c>
      <c r="HDB49" s="135" t="s">
        <v>97</v>
      </c>
      <c r="HDC49" s="135" t="s">
        <v>97</v>
      </c>
      <c r="HDD49" s="135" t="s">
        <v>97</v>
      </c>
      <c r="HDE49" s="135" t="s">
        <v>97</v>
      </c>
      <c r="HDF49" s="135" t="s">
        <v>97</v>
      </c>
      <c r="HDG49" s="135" t="s">
        <v>97</v>
      </c>
      <c r="HDH49" s="135" t="s">
        <v>97</v>
      </c>
      <c r="HDI49" s="135" t="s">
        <v>97</v>
      </c>
      <c r="HDJ49" s="135" t="s">
        <v>97</v>
      </c>
      <c r="HDK49" s="135" t="s">
        <v>97</v>
      </c>
      <c r="HDL49" s="135" t="s">
        <v>97</v>
      </c>
      <c r="HDM49" s="135" t="s">
        <v>97</v>
      </c>
      <c r="HDN49" s="135" t="s">
        <v>97</v>
      </c>
      <c r="HDO49" s="135" t="s">
        <v>97</v>
      </c>
      <c r="HDP49" s="135" t="s">
        <v>97</v>
      </c>
      <c r="HDQ49" s="135" t="s">
        <v>97</v>
      </c>
      <c r="HDR49" s="135" t="s">
        <v>97</v>
      </c>
      <c r="HDS49" s="135" t="s">
        <v>97</v>
      </c>
      <c r="HDT49" s="135" t="s">
        <v>97</v>
      </c>
      <c r="HDU49" s="135" t="s">
        <v>97</v>
      </c>
      <c r="HDV49" s="135" t="s">
        <v>97</v>
      </c>
      <c r="HDW49" s="135" t="s">
        <v>97</v>
      </c>
      <c r="HDX49" s="135" t="s">
        <v>97</v>
      </c>
      <c r="HDY49" s="135" t="s">
        <v>97</v>
      </c>
      <c r="HDZ49" s="135" t="s">
        <v>97</v>
      </c>
      <c r="HEA49" s="135" t="s">
        <v>97</v>
      </c>
      <c r="HEB49" s="135" t="s">
        <v>97</v>
      </c>
      <c r="HEC49" s="135" t="s">
        <v>97</v>
      </c>
      <c r="HED49" s="135" t="s">
        <v>97</v>
      </c>
      <c r="HEE49" s="135" t="s">
        <v>97</v>
      </c>
      <c r="HEF49" s="135" t="s">
        <v>97</v>
      </c>
      <c r="HEG49" s="135" t="s">
        <v>97</v>
      </c>
      <c r="HEH49" s="135" t="s">
        <v>97</v>
      </c>
      <c r="HEI49" s="135" t="s">
        <v>97</v>
      </c>
      <c r="HEJ49" s="135" t="s">
        <v>97</v>
      </c>
      <c r="HEK49" s="135" t="s">
        <v>97</v>
      </c>
      <c r="HEL49" s="135" t="s">
        <v>97</v>
      </c>
      <c r="HEM49" s="135" t="s">
        <v>97</v>
      </c>
      <c r="HEN49" s="135" t="s">
        <v>97</v>
      </c>
      <c r="HEO49" s="135" t="s">
        <v>97</v>
      </c>
      <c r="HEP49" s="135" t="s">
        <v>97</v>
      </c>
      <c r="HEQ49" s="135" t="s">
        <v>97</v>
      </c>
      <c r="HER49" s="135" t="s">
        <v>97</v>
      </c>
      <c r="HES49" s="135" t="s">
        <v>97</v>
      </c>
      <c r="HET49" s="135" t="s">
        <v>97</v>
      </c>
      <c r="HEU49" s="135" t="s">
        <v>97</v>
      </c>
      <c r="HEV49" s="135" t="s">
        <v>97</v>
      </c>
      <c r="HEW49" s="135" t="s">
        <v>97</v>
      </c>
      <c r="HEX49" s="135" t="s">
        <v>97</v>
      </c>
      <c r="HEY49" s="135" t="s">
        <v>97</v>
      </c>
      <c r="HEZ49" s="135" t="s">
        <v>97</v>
      </c>
      <c r="HFA49" s="135" t="s">
        <v>97</v>
      </c>
      <c r="HFB49" s="135" t="s">
        <v>97</v>
      </c>
      <c r="HFC49" s="135" t="s">
        <v>97</v>
      </c>
      <c r="HFD49" s="135" t="s">
        <v>97</v>
      </c>
      <c r="HFE49" s="135" t="s">
        <v>97</v>
      </c>
      <c r="HFF49" s="135" t="s">
        <v>97</v>
      </c>
      <c r="HFG49" s="135" t="s">
        <v>97</v>
      </c>
      <c r="HFH49" s="135" t="s">
        <v>97</v>
      </c>
      <c r="HFI49" s="135" t="s">
        <v>97</v>
      </c>
      <c r="HFJ49" s="135" t="s">
        <v>97</v>
      </c>
      <c r="HFK49" s="135" t="s">
        <v>97</v>
      </c>
      <c r="HFL49" s="135" t="s">
        <v>97</v>
      </c>
      <c r="HFM49" s="135" t="s">
        <v>97</v>
      </c>
      <c r="HFN49" s="135" t="s">
        <v>97</v>
      </c>
      <c r="HFO49" s="135" t="s">
        <v>97</v>
      </c>
      <c r="HFP49" s="135" t="s">
        <v>97</v>
      </c>
      <c r="HFQ49" s="135" t="s">
        <v>97</v>
      </c>
      <c r="HFR49" s="135" t="s">
        <v>97</v>
      </c>
      <c r="HFS49" s="135" t="s">
        <v>97</v>
      </c>
      <c r="HFT49" s="135" t="s">
        <v>97</v>
      </c>
      <c r="HFU49" s="135" t="s">
        <v>97</v>
      </c>
      <c r="HFV49" s="135" t="s">
        <v>97</v>
      </c>
      <c r="HFW49" s="135" t="s">
        <v>97</v>
      </c>
      <c r="HFX49" s="135" t="s">
        <v>97</v>
      </c>
      <c r="HFY49" s="135" t="s">
        <v>97</v>
      </c>
      <c r="HFZ49" s="135" t="s">
        <v>97</v>
      </c>
      <c r="HGA49" s="135" t="s">
        <v>97</v>
      </c>
      <c r="HGB49" s="135" t="s">
        <v>97</v>
      </c>
      <c r="HGC49" s="135" t="s">
        <v>97</v>
      </c>
      <c r="HGD49" s="135" t="s">
        <v>97</v>
      </c>
      <c r="HGE49" s="135" t="s">
        <v>97</v>
      </c>
      <c r="HGF49" s="135" t="s">
        <v>97</v>
      </c>
      <c r="HGG49" s="135" t="s">
        <v>97</v>
      </c>
      <c r="HGH49" s="135" t="s">
        <v>97</v>
      </c>
      <c r="HGI49" s="135" t="s">
        <v>97</v>
      </c>
      <c r="HGJ49" s="135" t="s">
        <v>97</v>
      </c>
      <c r="HGK49" s="135" t="s">
        <v>97</v>
      </c>
      <c r="HGL49" s="135" t="s">
        <v>97</v>
      </c>
      <c r="HGM49" s="135" t="s">
        <v>97</v>
      </c>
      <c r="HGN49" s="135" t="s">
        <v>97</v>
      </c>
      <c r="HGO49" s="135" t="s">
        <v>97</v>
      </c>
      <c r="HGP49" s="135" t="s">
        <v>97</v>
      </c>
      <c r="HGQ49" s="135" t="s">
        <v>97</v>
      </c>
      <c r="HGR49" s="135" t="s">
        <v>97</v>
      </c>
      <c r="HGS49" s="135" t="s">
        <v>97</v>
      </c>
      <c r="HGT49" s="135" t="s">
        <v>97</v>
      </c>
      <c r="HGU49" s="135" t="s">
        <v>97</v>
      </c>
      <c r="HGV49" s="135" t="s">
        <v>97</v>
      </c>
      <c r="HGW49" s="135" t="s">
        <v>97</v>
      </c>
      <c r="HGX49" s="135" t="s">
        <v>97</v>
      </c>
      <c r="HGY49" s="135" t="s">
        <v>97</v>
      </c>
      <c r="HGZ49" s="135" t="s">
        <v>97</v>
      </c>
      <c r="HHA49" s="135" t="s">
        <v>97</v>
      </c>
      <c r="HHB49" s="135" t="s">
        <v>97</v>
      </c>
      <c r="HHC49" s="135" t="s">
        <v>97</v>
      </c>
      <c r="HHD49" s="135" t="s">
        <v>97</v>
      </c>
      <c r="HHE49" s="135" t="s">
        <v>97</v>
      </c>
      <c r="HHF49" s="135" t="s">
        <v>97</v>
      </c>
      <c r="HHG49" s="135" t="s">
        <v>97</v>
      </c>
      <c r="HHH49" s="135" t="s">
        <v>97</v>
      </c>
      <c r="HHI49" s="135" t="s">
        <v>97</v>
      </c>
      <c r="HHJ49" s="135" t="s">
        <v>97</v>
      </c>
      <c r="HHK49" s="135" t="s">
        <v>97</v>
      </c>
      <c r="HHL49" s="135" t="s">
        <v>97</v>
      </c>
      <c r="HHM49" s="135" t="s">
        <v>97</v>
      </c>
      <c r="HHN49" s="135" t="s">
        <v>97</v>
      </c>
      <c r="HHO49" s="135" t="s">
        <v>97</v>
      </c>
      <c r="HHP49" s="135" t="s">
        <v>97</v>
      </c>
      <c r="HHQ49" s="135" t="s">
        <v>97</v>
      </c>
      <c r="HHR49" s="135" t="s">
        <v>97</v>
      </c>
      <c r="HHS49" s="135" t="s">
        <v>97</v>
      </c>
      <c r="HHT49" s="135" t="s">
        <v>97</v>
      </c>
      <c r="HHU49" s="135" t="s">
        <v>97</v>
      </c>
      <c r="HHV49" s="135" t="s">
        <v>97</v>
      </c>
      <c r="HHW49" s="135" t="s">
        <v>97</v>
      </c>
      <c r="HHX49" s="135" t="s">
        <v>97</v>
      </c>
      <c r="HHY49" s="135" t="s">
        <v>97</v>
      </c>
      <c r="HHZ49" s="135" t="s">
        <v>97</v>
      </c>
      <c r="HIA49" s="135" t="s">
        <v>97</v>
      </c>
      <c r="HIB49" s="135" t="s">
        <v>97</v>
      </c>
      <c r="HIC49" s="135" t="s">
        <v>97</v>
      </c>
      <c r="HID49" s="135" t="s">
        <v>97</v>
      </c>
      <c r="HIE49" s="135" t="s">
        <v>97</v>
      </c>
      <c r="HIF49" s="135" t="s">
        <v>97</v>
      </c>
      <c r="HIG49" s="135" t="s">
        <v>97</v>
      </c>
      <c r="HIH49" s="135" t="s">
        <v>97</v>
      </c>
      <c r="HII49" s="135" t="s">
        <v>97</v>
      </c>
      <c r="HIJ49" s="135" t="s">
        <v>97</v>
      </c>
      <c r="HIK49" s="135" t="s">
        <v>97</v>
      </c>
      <c r="HIL49" s="135" t="s">
        <v>97</v>
      </c>
      <c r="HIM49" s="135" t="s">
        <v>97</v>
      </c>
      <c r="HIN49" s="135" t="s">
        <v>97</v>
      </c>
      <c r="HIO49" s="135" t="s">
        <v>97</v>
      </c>
      <c r="HIP49" s="135" t="s">
        <v>97</v>
      </c>
      <c r="HIQ49" s="135" t="s">
        <v>97</v>
      </c>
      <c r="HIR49" s="135" t="s">
        <v>97</v>
      </c>
      <c r="HIS49" s="135" t="s">
        <v>97</v>
      </c>
      <c r="HIT49" s="135" t="s">
        <v>97</v>
      </c>
      <c r="HIU49" s="135" t="s">
        <v>97</v>
      </c>
      <c r="HIV49" s="135" t="s">
        <v>97</v>
      </c>
      <c r="HIW49" s="135" t="s">
        <v>97</v>
      </c>
      <c r="HIX49" s="135" t="s">
        <v>97</v>
      </c>
      <c r="HIY49" s="135" t="s">
        <v>97</v>
      </c>
      <c r="HIZ49" s="135" t="s">
        <v>97</v>
      </c>
      <c r="HJA49" s="135" t="s">
        <v>97</v>
      </c>
      <c r="HJB49" s="135" t="s">
        <v>97</v>
      </c>
      <c r="HJC49" s="135" t="s">
        <v>97</v>
      </c>
      <c r="HJD49" s="135" t="s">
        <v>97</v>
      </c>
      <c r="HJE49" s="135" t="s">
        <v>97</v>
      </c>
      <c r="HJF49" s="135" t="s">
        <v>97</v>
      </c>
      <c r="HJG49" s="135" t="s">
        <v>97</v>
      </c>
      <c r="HJH49" s="135" t="s">
        <v>97</v>
      </c>
      <c r="HJI49" s="135" t="s">
        <v>97</v>
      </c>
      <c r="HJJ49" s="135" t="s">
        <v>97</v>
      </c>
      <c r="HJK49" s="135" t="s">
        <v>97</v>
      </c>
      <c r="HJL49" s="135" t="s">
        <v>97</v>
      </c>
      <c r="HJM49" s="135" t="s">
        <v>97</v>
      </c>
      <c r="HJN49" s="135" t="s">
        <v>97</v>
      </c>
      <c r="HJO49" s="135" t="s">
        <v>97</v>
      </c>
      <c r="HJP49" s="135" t="s">
        <v>97</v>
      </c>
      <c r="HJQ49" s="135" t="s">
        <v>97</v>
      </c>
      <c r="HJR49" s="135" t="s">
        <v>97</v>
      </c>
      <c r="HJS49" s="135" t="s">
        <v>97</v>
      </c>
      <c r="HJT49" s="135" t="s">
        <v>97</v>
      </c>
      <c r="HJU49" s="135" t="s">
        <v>97</v>
      </c>
      <c r="HJV49" s="135" t="s">
        <v>97</v>
      </c>
      <c r="HJW49" s="135" t="s">
        <v>97</v>
      </c>
      <c r="HJX49" s="135" t="s">
        <v>97</v>
      </c>
      <c r="HJY49" s="135" t="s">
        <v>97</v>
      </c>
      <c r="HJZ49" s="135" t="s">
        <v>97</v>
      </c>
      <c r="HKA49" s="135" t="s">
        <v>97</v>
      </c>
      <c r="HKB49" s="135" t="s">
        <v>97</v>
      </c>
      <c r="HKC49" s="135" t="s">
        <v>97</v>
      </c>
      <c r="HKD49" s="135" t="s">
        <v>97</v>
      </c>
      <c r="HKE49" s="135" t="s">
        <v>97</v>
      </c>
      <c r="HKF49" s="135" t="s">
        <v>97</v>
      </c>
      <c r="HKG49" s="135" t="s">
        <v>97</v>
      </c>
      <c r="HKH49" s="135" t="s">
        <v>97</v>
      </c>
      <c r="HKI49" s="135" t="s">
        <v>97</v>
      </c>
      <c r="HKJ49" s="135" t="s">
        <v>97</v>
      </c>
      <c r="HKK49" s="135" t="s">
        <v>97</v>
      </c>
      <c r="HKL49" s="135" t="s">
        <v>97</v>
      </c>
      <c r="HKM49" s="135" t="s">
        <v>97</v>
      </c>
      <c r="HKN49" s="135" t="s">
        <v>97</v>
      </c>
      <c r="HKO49" s="135" t="s">
        <v>97</v>
      </c>
      <c r="HKP49" s="135" t="s">
        <v>97</v>
      </c>
      <c r="HKQ49" s="135" t="s">
        <v>97</v>
      </c>
      <c r="HKR49" s="135" t="s">
        <v>97</v>
      </c>
      <c r="HKS49" s="135" t="s">
        <v>97</v>
      </c>
      <c r="HKT49" s="135" t="s">
        <v>97</v>
      </c>
      <c r="HKU49" s="135" t="s">
        <v>97</v>
      </c>
      <c r="HKV49" s="135" t="s">
        <v>97</v>
      </c>
      <c r="HKW49" s="135" t="s">
        <v>97</v>
      </c>
      <c r="HKX49" s="135" t="s">
        <v>97</v>
      </c>
      <c r="HKY49" s="135" t="s">
        <v>97</v>
      </c>
      <c r="HKZ49" s="135" t="s">
        <v>97</v>
      </c>
      <c r="HLA49" s="135" t="s">
        <v>97</v>
      </c>
      <c r="HLB49" s="135" t="s">
        <v>97</v>
      </c>
      <c r="HLC49" s="135" t="s">
        <v>97</v>
      </c>
      <c r="HLD49" s="135" t="s">
        <v>97</v>
      </c>
      <c r="HLE49" s="135" t="s">
        <v>97</v>
      </c>
      <c r="HLF49" s="135" t="s">
        <v>97</v>
      </c>
      <c r="HLG49" s="135" t="s">
        <v>97</v>
      </c>
      <c r="HLH49" s="135" t="s">
        <v>97</v>
      </c>
      <c r="HLI49" s="135" t="s">
        <v>97</v>
      </c>
      <c r="HLJ49" s="135" t="s">
        <v>97</v>
      </c>
      <c r="HLK49" s="135" t="s">
        <v>97</v>
      </c>
      <c r="HLL49" s="135" t="s">
        <v>97</v>
      </c>
      <c r="HLM49" s="135" t="s">
        <v>97</v>
      </c>
      <c r="HLN49" s="135" t="s">
        <v>97</v>
      </c>
      <c r="HLO49" s="135" t="s">
        <v>97</v>
      </c>
      <c r="HLP49" s="135" t="s">
        <v>97</v>
      </c>
      <c r="HLQ49" s="135" t="s">
        <v>97</v>
      </c>
      <c r="HLR49" s="135" t="s">
        <v>97</v>
      </c>
      <c r="HLS49" s="135" t="s">
        <v>97</v>
      </c>
      <c r="HLT49" s="135" t="s">
        <v>97</v>
      </c>
      <c r="HLU49" s="135" t="s">
        <v>97</v>
      </c>
      <c r="HLV49" s="135" t="s">
        <v>97</v>
      </c>
      <c r="HLW49" s="135" t="s">
        <v>97</v>
      </c>
      <c r="HLX49" s="135" t="s">
        <v>97</v>
      </c>
      <c r="HLY49" s="135" t="s">
        <v>97</v>
      </c>
      <c r="HLZ49" s="135" t="s">
        <v>97</v>
      </c>
      <c r="HMA49" s="135" t="s">
        <v>97</v>
      </c>
      <c r="HMB49" s="135" t="s">
        <v>97</v>
      </c>
      <c r="HMC49" s="135" t="s">
        <v>97</v>
      </c>
      <c r="HMD49" s="135" t="s">
        <v>97</v>
      </c>
      <c r="HME49" s="135" t="s">
        <v>97</v>
      </c>
      <c r="HMF49" s="135" t="s">
        <v>97</v>
      </c>
      <c r="HMG49" s="135" t="s">
        <v>97</v>
      </c>
      <c r="HMH49" s="135" t="s">
        <v>97</v>
      </c>
      <c r="HMI49" s="135" t="s">
        <v>97</v>
      </c>
      <c r="HMJ49" s="135" t="s">
        <v>97</v>
      </c>
      <c r="HMK49" s="135" t="s">
        <v>97</v>
      </c>
      <c r="HML49" s="135" t="s">
        <v>97</v>
      </c>
      <c r="HMM49" s="135" t="s">
        <v>97</v>
      </c>
      <c r="HMN49" s="135" t="s">
        <v>97</v>
      </c>
      <c r="HMO49" s="135" t="s">
        <v>97</v>
      </c>
      <c r="HMP49" s="135" t="s">
        <v>97</v>
      </c>
      <c r="HMQ49" s="135" t="s">
        <v>97</v>
      </c>
      <c r="HMR49" s="135" t="s">
        <v>97</v>
      </c>
      <c r="HMS49" s="135" t="s">
        <v>97</v>
      </c>
      <c r="HMT49" s="135" t="s">
        <v>97</v>
      </c>
      <c r="HMU49" s="135" t="s">
        <v>97</v>
      </c>
      <c r="HMV49" s="135" t="s">
        <v>97</v>
      </c>
      <c r="HMW49" s="135" t="s">
        <v>97</v>
      </c>
      <c r="HMX49" s="135" t="s">
        <v>97</v>
      </c>
      <c r="HMY49" s="135" t="s">
        <v>97</v>
      </c>
      <c r="HMZ49" s="135" t="s">
        <v>97</v>
      </c>
      <c r="HNA49" s="135" t="s">
        <v>97</v>
      </c>
      <c r="HNB49" s="135" t="s">
        <v>97</v>
      </c>
      <c r="HNC49" s="135" t="s">
        <v>97</v>
      </c>
      <c r="HND49" s="135" t="s">
        <v>97</v>
      </c>
      <c r="HNE49" s="135" t="s">
        <v>97</v>
      </c>
      <c r="HNF49" s="135" t="s">
        <v>97</v>
      </c>
      <c r="HNG49" s="135" t="s">
        <v>97</v>
      </c>
      <c r="HNH49" s="135" t="s">
        <v>97</v>
      </c>
      <c r="HNI49" s="135" t="s">
        <v>97</v>
      </c>
      <c r="HNJ49" s="135" t="s">
        <v>97</v>
      </c>
      <c r="HNK49" s="135" t="s">
        <v>97</v>
      </c>
      <c r="HNL49" s="135" t="s">
        <v>97</v>
      </c>
      <c r="HNM49" s="135" t="s">
        <v>97</v>
      </c>
      <c r="HNN49" s="135" t="s">
        <v>97</v>
      </c>
      <c r="HNO49" s="135" t="s">
        <v>97</v>
      </c>
      <c r="HNP49" s="135" t="s">
        <v>97</v>
      </c>
      <c r="HNQ49" s="135" t="s">
        <v>97</v>
      </c>
      <c r="HNR49" s="135" t="s">
        <v>97</v>
      </c>
      <c r="HNS49" s="135" t="s">
        <v>97</v>
      </c>
      <c r="HNT49" s="135" t="s">
        <v>97</v>
      </c>
      <c r="HNU49" s="135" t="s">
        <v>97</v>
      </c>
      <c r="HNV49" s="135" t="s">
        <v>97</v>
      </c>
      <c r="HNW49" s="135" t="s">
        <v>97</v>
      </c>
      <c r="HNX49" s="135" t="s">
        <v>97</v>
      </c>
      <c r="HNY49" s="135" t="s">
        <v>97</v>
      </c>
      <c r="HNZ49" s="135" t="s">
        <v>97</v>
      </c>
      <c r="HOA49" s="135" t="s">
        <v>97</v>
      </c>
      <c r="HOB49" s="135" t="s">
        <v>97</v>
      </c>
      <c r="HOC49" s="135" t="s">
        <v>97</v>
      </c>
      <c r="HOD49" s="135" t="s">
        <v>97</v>
      </c>
      <c r="HOE49" s="135" t="s">
        <v>97</v>
      </c>
      <c r="HOF49" s="135" t="s">
        <v>97</v>
      </c>
      <c r="HOG49" s="135" t="s">
        <v>97</v>
      </c>
      <c r="HOH49" s="135" t="s">
        <v>97</v>
      </c>
      <c r="HOI49" s="135" t="s">
        <v>97</v>
      </c>
      <c r="HOJ49" s="135" t="s">
        <v>97</v>
      </c>
      <c r="HOK49" s="135" t="s">
        <v>97</v>
      </c>
      <c r="HOL49" s="135" t="s">
        <v>97</v>
      </c>
      <c r="HOM49" s="135" t="s">
        <v>97</v>
      </c>
      <c r="HON49" s="135" t="s">
        <v>97</v>
      </c>
      <c r="HOO49" s="135" t="s">
        <v>97</v>
      </c>
      <c r="HOP49" s="135" t="s">
        <v>97</v>
      </c>
      <c r="HOQ49" s="135" t="s">
        <v>97</v>
      </c>
      <c r="HOR49" s="135" t="s">
        <v>97</v>
      </c>
      <c r="HOS49" s="135" t="s">
        <v>97</v>
      </c>
      <c r="HOT49" s="135" t="s">
        <v>97</v>
      </c>
      <c r="HOU49" s="135" t="s">
        <v>97</v>
      </c>
      <c r="HOV49" s="135" t="s">
        <v>97</v>
      </c>
      <c r="HOW49" s="135" t="s">
        <v>97</v>
      </c>
      <c r="HOX49" s="135" t="s">
        <v>97</v>
      </c>
      <c r="HOY49" s="135" t="s">
        <v>97</v>
      </c>
      <c r="HOZ49" s="135" t="s">
        <v>97</v>
      </c>
      <c r="HPA49" s="135" t="s">
        <v>97</v>
      </c>
      <c r="HPB49" s="135" t="s">
        <v>97</v>
      </c>
      <c r="HPC49" s="135" t="s">
        <v>97</v>
      </c>
      <c r="HPD49" s="135" t="s">
        <v>97</v>
      </c>
      <c r="HPE49" s="135" t="s">
        <v>97</v>
      </c>
      <c r="HPF49" s="135" t="s">
        <v>97</v>
      </c>
      <c r="HPG49" s="135" t="s">
        <v>97</v>
      </c>
      <c r="HPH49" s="135" t="s">
        <v>97</v>
      </c>
      <c r="HPI49" s="135" t="s">
        <v>97</v>
      </c>
      <c r="HPJ49" s="135" t="s">
        <v>97</v>
      </c>
      <c r="HPK49" s="135" t="s">
        <v>97</v>
      </c>
      <c r="HPL49" s="135" t="s">
        <v>97</v>
      </c>
      <c r="HPM49" s="135" t="s">
        <v>97</v>
      </c>
      <c r="HPN49" s="135" t="s">
        <v>97</v>
      </c>
      <c r="HPO49" s="135" t="s">
        <v>97</v>
      </c>
      <c r="HPP49" s="135" t="s">
        <v>97</v>
      </c>
      <c r="HPQ49" s="135" t="s">
        <v>97</v>
      </c>
      <c r="HPR49" s="135" t="s">
        <v>97</v>
      </c>
      <c r="HPS49" s="135" t="s">
        <v>97</v>
      </c>
      <c r="HPT49" s="135" t="s">
        <v>97</v>
      </c>
      <c r="HPU49" s="135" t="s">
        <v>97</v>
      </c>
      <c r="HPV49" s="135" t="s">
        <v>97</v>
      </c>
      <c r="HPW49" s="135" t="s">
        <v>97</v>
      </c>
      <c r="HPX49" s="135" t="s">
        <v>97</v>
      </c>
      <c r="HPY49" s="135" t="s">
        <v>97</v>
      </c>
      <c r="HPZ49" s="135" t="s">
        <v>97</v>
      </c>
      <c r="HQA49" s="135" t="s">
        <v>97</v>
      </c>
      <c r="HQB49" s="135" t="s">
        <v>97</v>
      </c>
      <c r="HQC49" s="135" t="s">
        <v>97</v>
      </c>
      <c r="HQD49" s="135" t="s">
        <v>97</v>
      </c>
      <c r="HQE49" s="135" t="s">
        <v>97</v>
      </c>
      <c r="HQF49" s="135" t="s">
        <v>97</v>
      </c>
      <c r="HQG49" s="135" t="s">
        <v>97</v>
      </c>
      <c r="HQH49" s="135" t="s">
        <v>97</v>
      </c>
      <c r="HQI49" s="135" t="s">
        <v>97</v>
      </c>
      <c r="HQJ49" s="135" t="s">
        <v>97</v>
      </c>
      <c r="HQK49" s="135" t="s">
        <v>97</v>
      </c>
      <c r="HQL49" s="135" t="s">
        <v>97</v>
      </c>
      <c r="HQM49" s="135" t="s">
        <v>97</v>
      </c>
      <c r="HQN49" s="135" t="s">
        <v>97</v>
      </c>
      <c r="HQO49" s="135" t="s">
        <v>97</v>
      </c>
      <c r="HQP49" s="135" t="s">
        <v>97</v>
      </c>
      <c r="HQQ49" s="135" t="s">
        <v>97</v>
      </c>
      <c r="HQR49" s="135" t="s">
        <v>97</v>
      </c>
      <c r="HQS49" s="135" t="s">
        <v>97</v>
      </c>
      <c r="HQT49" s="135" t="s">
        <v>97</v>
      </c>
      <c r="HQU49" s="135" t="s">
        <v>97</v>
      </c>
      <c r="HQV49" s="135" t="s">
        <v>97</v>
      </c>
      <c r="HQW49" s="135" t="s">
        <v>97</v>
      </c>
      <c r="HQX49" s="135" t="s">
        <v>97</v>
      </c>
      <c r="HQY49" s="135" t="s">
        <v>97</v>
      </c>
      <c r="HQZ49" s="135" t="s">
        <v>97</v>
      </c>
      <c r="HRA49" s="135" t="s">
        <v>97</v>
      </c>
      <c r="HRB49" s="135" t="s">
        <v>97</v>
      </c>
      <c r="HRC49" s="135" t="s">
        <v>97</v>
      </c>
      <c r="HRD49" s="135" t="s">
        <v>97</v>
      </c>
      <c r="HRE49" s="135" t="s">
        <v>97</v>
      </c>
      <c r="HRF49" s="135" t="s">
        <v>97</v>
      </c>
      <c r="HRG49" s="135" t="s">
        <v>97</v>
      </c>
      <c r="HRH49" s="135" t="s">
        <v>97</v>
      </c>
      <c r="HRI49" s="135" t="s">
        <v>97</v>
      </c>
      <c r="HRJ49" s="135" t="s">
        <v>97</v>
      </c>
      <c r="HRK49" s="135" t="s">
        <v>97</v>
      </c>
      <c r="HRL49" s="135" t="s">
        <v>97</v>
      </c>
      <c r="HRM49" s="135" t="s">
        <v>97</v>
      </c>
      <c r="HRN49" s="135" t="s">
        <v>97</v>
      </c>
      <c r="HRO49" s="135" t="s">
        <v>97</v>
      </c>
      <c r="HRP49" s="135" t="s">
        <v>97</v>
      </c>
      <c r="HRQ49" s="135" t="s">
        <v>97</v>
      </c>
      <c r="HRR49" s="135" t="s">
        <v>97</v>
      </c>
      <c r="HRS49" s="135" t="s">
        <v>97</v>
      </c>
      <c r="HRT49" s="135" t="s">
        <v>97</v>
      </c>
      <c r="HRU49" s="135" t="s">
        <v>97</v>
      </c>
      <c r="HRV49" s="135" t="s">
        <v>97</v>
      </c>
      <c r="HRW49" s="135" t="s">
        <v>97</v>
      </c>
      <c r="HRX49" s="135" t="s">
        <v>97</v>
      </c>
      <c r="HRY49" s="135" t="s">
        <v>97</v>
      </c>
      <c r="HRZ49" s="135" t="s">
        <v>97</v>
      </c>
      <c r="HSA49" s="135" t="s">
        <v>97</v>
      </c>
      <c r="HSB49" s="135" t="s">
        <v>97</v>
      </c>
      <c r="HSC49" s="135" t="s">
        <v>97</v>
      </c>
      <c r="HSD49" s="135" t="s">
        <v>97</v>
      </c>
      <c r="HSE49" s="135" t="s">
        <v>97</v>
      </c>
      <c r="HSF49" s="135" t="s">
        <v>97</v>
      </c>
      <c r="HSG49" s="135" t="s">
        <v>97</v>
      </c>
      <c r="HSH49" s="135" t="s">
        <v>97</v>
      </c>
      <c r="HSI49" s="135" t="s">
        <v>97</v>
      </c>
      <c r="HSJ49" s="135" t="s">
        <v>97</v>
      </c>
      <c r="HSK49" s="135" t="s">
        <v>97</v>
      </c>
      <c r="HSL49" s="135" t="s">
        <v>97</v>
      </c>
      <c r="HSM49" s="135" t="s">
        <v>97</v>
      </c>
      <c r="HSN49" s="135" t="s">
        <v>97</v>
      </c>
      <c r="HSO49" s="135" t="s">
        <v>97</v>
      </c>
      <c r="HSP49" s="135" t="s">
        <v>97</v>
      </c>
      <c r="HSQ49" s="135" t="s">
        <v>97</v>
      </c>
      <c r="HSR49" s="135" t="s">
        <v>97</v>
      </c>
      <c r="HSS49" s="135" t="s">
        <v>97</v>
      </c>
      <c r="HST49" s="135" t="s">
        <v>97</v>
      </c>
      <c r="HSU49" s="135" t="s">
        <v>97</v>
      </c>
      <c r="HSV49" s="135" t="s">
        <v>97</v>
      </c>
      <c r="HSW49" s="135" t="s">
        <v>97</v>
      </c>
      <c r="HSX49" s="135" t="s">
        <v>97</v>
      </c>
      <c r="HSY49" s="135" t="s">
        <v>97</v>
      </c>
      <c r="HSZ49" s="135" t="s">
        <v>97</v>
      </c>
      <c r="HTA49" s="135" t="s">
        <v>97</v>
      </c>
      <c r="HTB49" s="135" t="s">
        <v>97</v>
      </c>
      <c r="HTC49" s="135" t="s">
        <v>97</v>
      </c>
      <c r="HTD49" s="135" t="s">
        <v>97</v>
      </c>
      <c r="HTE49" s="135" t="s">
        <v>97</v>
      </c>
      <c r="HTF49" s="135" t="s">
        <v>97</v>
      </c>
      <c r="HTG49" s="135" t="s">
        <v>97</v>
      </c>
      <c r="HTH49" s="135" t="s">
        <v>97</v>
      </c>
      <c r="HTI49" s="135" t="s">
        <v>97</v>
      </c>
      <c r="HTJ49" s="135" t="s">
        <v>97</v>
      </c>
      <c r="HTK49" s="135" t="s">
        <v>97</v>
      </c>
      <c r="HTL49" s="135" t="s">
        <v>97</v>
      </c>
      <c r="HTM49" s="135" t="s">
        <v>97</v>
      </c>
      <c r="HTN49" s="135" t="s">
        <v>97</v>
      </c>
      <c r="HTO49" s="135" t="s">
        <v>97</v>
      </c>
      <c r="HTP49" s="135" t="s">
        <v>97</v>
      </c>
      <c r="HTQ49" s="135" t="s">
        <v>97</v>
      </c>
      <c r="HTR49" s="135" t="s">
        <v>97</v>
      </c>
      <c r="HTS49" s="135" t="s">
        <v>97</v>
      </c>
      <c r="HTT49" s="135" t="s">
        <v>97</v>
      </c>
      <c r="HTU49" s="135" t="s">
        <v>97</v>
      </c>
      <c r="HTV49" s="135" t="s">
        <v>97</v>
      </c>
      <c r="HTW49" s="135" t="s">
        <v>97</v>
      </c>
      <c r="HTX49" s="135" t="s">
        <v>97</v>
      </c>
      <c r="HTY49" s="135" t="s">
        <v>97</v>
      </c>
      <c r="HTZ49" s="135" t="s">
        <v>97</v>
      </c>
      <c r="HUA49" s="135" t="s">
        <v>97</v>
      </c>
      <c r="HUB49" s="135" t="s">
        <v>97</v>
      </c>
      <c r="HUC49" s="135" t="s">
        <v>97</v>
      </c>
      <c r="HUD49" s="135" t="s">
        <v>97</v>
      </c>
      <c r="HUE49" s="135" t="s">
        <v>97</v>
      </c>
      <c r="HUF49" s="135" t="s">
        <v>97</v>
      </c>
      <c r="HUG49" s="135" t="s">
        <v>97</v>
      </c>
      <c r="HUH49" s="135" t="s">
        <v>97</v>
      </c>
      <c r="HUI49" s="135" t="s">
        <v>97</v>
      </c>
      <c r="HUJ49" s="135" t="s">
        <v>97</v>
      </c>
      <c r="HUK49" s="135" t="s">
        <v>97</v>
      </c>
      <c r="HUL49" s="135" t="s">
        <v>97</v>
      </c>
      <c r="HUM49" s="135" t="s">
        <v>97</v>
      </c>
      <c r="HUN49" s="135" t="s">
        <v>97</v>
      </c>
      <c r="HUO49" s="135" t="s">
        <v>97</v>
      </c>
      <c r="HUP49" s="135" t="s">
        <v>97</v>
      </c>
      <c r="HUQ49" s="135" t="s">
        <v>97</v>
      </c>
      <c r="HUR49" s="135" t="s">
        <v>97</v>
      </c>
      <c r="HUS49" s="135" t="s">
        <v>97</v>
      </c>
      <c r="HUT49" s="135" t="s">
        <v>97</v>
      </c>
      <c r="HUU49" s="135" t="s">
        <v>97</v>
      </c>
      <c r="HUV49" s="135" t="s">
        <v>97</v>
      </c>
      <c r="HUW49" s="135" t="s">
        <v>97</v>
      </c>
      <c r="HUX49" s="135" t="s">
        <v>97</v>
      </c>
      <c r="HUY49" s="135" t="s">
        <v>97</v>
      </c>
      <c r="HUZ49" s="135" t="s">
        <v>97</v>
      </c>
      <c r="HVA49" s="135" t="s">
        <v>97</v>
      </c>
      <c r="HVB49" s="135" t="s">
        <v>97</v>
      </c>
      <c r="HVC49" s="135" t="s">
        <v>97</v>
      </c>
      <c r="HVD49" s="135" t="s">
        <v>97</v>
      </c>
      <c r="HVE49" s="135" t="s">
        <v>97</v>
      </c>
      <c r="HVF49" s="135" t="s">
        <v>97</v>
      </c>
      <c r="HVG49" s="135" t="s">
        <v>97</v>
      </c>
      <c r="HVH49" s="135" t="s">
        <v>97</v>
      </c>
      <c r="HVI49" s="135" t="s">
        <v>97</v>
      </c>
      <c r="HVJ49" s="135" t="s">
        <v>97</v>
      </c>
      <c r="HVK49" s="135" t="s">
        <v>97</v>
      </c>
      <c r="HVL49" s="135" t="s">
        <v>97</v>
      </c>
      <c r="HVM49" s="135" t="s">
        <v>97</v>
      </c>
      <c r="HVN49" s="135" t="s">
        <v>97</v>
      </c>
      <c r="HVO49" s="135" t="s">
        <v>97</v>
      </c>
      <c r="HVP49" s="135" t="s">
        <v>97</v>
      </c>
      <c r="HVQ49" s="135" t="s">
        <v>97</v>
      </c>
      <c r="HVR49" s="135" t="s">
        <v>97</v>
      </c>
      <c r="HVS49" s="135" t="s">
        <v>97</v>
      </c>
      <c r="HVT49" s="135" t="s">
        <v>97</v>
      </c>
      <c r="HVU49" s="135" t="s">
        <v>97</v>
      </c>
      <c r="HVV49" s="135" t="s">
        <v>97</v>
      </c>
      <c r="HVW49" s="135" t="s">
        <v>97</v>
      </c>
      <c r="HVX49" s="135" t="s">
        <v>97</v>
      </c>
      <c r="HVY49" s="135" t="s">
        <v>97</v>
      </c>
      <c r="HVZ49" s="135" t="s">
        <v>97</v>
      </c>
      <c r="HWA49" s="135" t="s">
        <v>97</v>
      </c>
      <c r="HWB49" s="135" t="s">
        <v>97</v>
      </c>
      <c r="HWC49" s="135" t="s">
        <v>97</v>
      </c>
      <c r="HWD49" s="135" t="s">
        <v>97</v>
      </c>
      <c r="HWE49" s="135" t="s">
        <v>97</v>
      </c>
      <c r="HWF49" s="135" t="s">
        <v>97</v>
      </c>
      <c r="HWG49" s="135" t="s">
        <v>97</v>
      </c>
      <c r="HWH49" s="135" t="s">
        <v>97</v>
      </c>
      <c r="HWI49" s="135" t="s">
        <v>97</v>
      </c>
      <c r="HWJ49" s="135" t="s">
        <v>97</v>
      </c>
      <c r="HWK49" s="135" t="s">
        <v>97</v>
      </c>
      <c r="HWL49" s="135" t="s">
        <v>97</v>
      </c>
      <c r="HWM49" s="135" t="s">
        <v>97</v>
      </c>
      <c r="HWN49" s="135" t="s">
        <v>97</v>
      </c>
      <c r="HWO49" s="135" t="s">
        <v>97</v>
      </c>
      <c r="HWP49" s="135" t="s">
        <v>97</v>
      </c>
      <c r="HWQ49" s="135" t="s">
        <v>97</v>
      </c>
      <c r="HWR49" s="135" t="s">
        <v>97</v>
      </c>
      <c r="HWS49" s="135" t="s">
        <v>97</v>
      </c>
      <c r="HWT49" s="135" t="s">
        <v>97</v>
      </c>
      <c r="HWU49" s="135" t="s">
        <v>97</v>
      </c>
      <c r="HWV49" s="135" t="s">
        <v>97</v>
      </c>
      <c r="HWW49" s="135" t="s">
        <v>97</v>
      </c>
      <c r="HWX49" s="135" t="s">
        <v>97</v>
      </c>
      <c r="HWY49" s="135" t="s">
        <v>97</v>
      </c>
      <c r="HWZ49" s="135" t="s">
        <v>97</v>
      </c>
      <c r="HXA49" s="135" t="s">
        <v>97</v>
      </c>
      <c r="HXB49" s="135" t="s">
        <v>97</v>
      </c>
      <c r="HXC49" s="135" t="s">
        <v>97</v>
      </c>
      <c r="HXD49" s="135" t="s">
        <v>97</v>
      </c>
      <c r="HXE49" s="135" t="s">
        <v>97</v>
      </c>
      <c r="HXF49" s="135" t="s">
        <v>97</v>
      </c>
      <c r="HXG49" s="135" t="s">
        <v>97</v>
      </c>
      <c r="HXH49" s="135" t="s">
        <v>97</v>
      </c>
      <c r="HXI49" s="135" t="s">
        <v>97</v>
      </c>
      <c r="HXJ49" s="135" t="s">
        <v>97</v>
      </c>
      <c r="HXK49" s="135" t="s">
        <v>97</v>
      </c>
      <c r="HXL49" s="135" t="s">
        <v>97</v>
      </c>
      <c r="HXM49" s="135" t="s">
        <v>97</v>
      </c>
      <c r="HXN49" s="135" t="s">
        <v>97</v>
      </c>
      <c r="HXO49" s="135" t="s">
        <v>97</v>
      </c>
      <c r="HXP49" s="135" t="s">
        <v>97</v>
      </c>
      <c r="HXQ49" s="135" t="s">
        <v>97</v>
      </c>
      <c r="HXR49" s="135" t="s">
        <v>97</v>
      </c>
      <c r="HXS49" s="135" t="s">
        <v>97</v>
      </c>
      <c r="HXT49" s="135" t="s">
        <v>97</v>
      </c>
      <c r="HXU49" s="135" t="s">
        <v>97</v>
      </c>
      <c r="HXV49" s="135" t="s">
        <v>97</v>
      </c>
      <c r="HXW49" s="135" t="s">
        <v>97</v>
      </c>
      <c r="HXX49" s="135" t="s">
        <v>97</v>
      </c>
      <c r="HXY49" s="135" t="s">
        <v>97</v>
      </c>
      <c r="HXZ49" s="135" t="s">
        <v>97</v>
      </c>
      <c r="HYA49" s="135" t="s">
        <v>97</v>
      </c>
      <c r="HYB49" s="135" t="s">
        <v>97</v>
      </c>
      <c r="HYC49" s="135" t="s">
        <v>97</v>
      </c>
      <c r="HYD49" s="135" t="s">
        <v>97</v>
      </c>
      <c r="HYE49" s="135" t="s">
        <v>97</v>
      </c>
      <c r="HYF49" s="135" t="s">
        <v>97</v>
      </c>
      <c r="HYG49" s="135" t="s">
        <v>97</v>
      </c>
      <c r="HYH49" s="135" t="s">
        <v>97</v>
      </c>
      <c r="HYI49" s="135" t="s">
        <v>97</v>
      </c>
      <c r="HYJ49" s="135" t="s">
        <v>97</v>
      </c>
      <c r="HYK49" s="135" t="s">
        <v>97</v>
      </c>
      <c r="HYL49" s="135" t="s">
        <v>97</v>
      </c>
      <c r="HYM49" s="135" t="s">
        <v>97</v>
      </c>
      <c r="HYN49" s="135" t="s">
        <v>97</v>
      </c>
      <c r="HYO49" s="135" t="s">
        <v>97</v>
      </c>
      <c r="HYP49" s="135" t="s">
        <v>97</v>
      </c>
      <c r="HYQ49" s="135" t="s">
        <v>97</v>
      </c>
      <c r="HYR49" s="135" t="s">
        <v>97</v>
      </c>
      <c r="HYS49" s="135" t="s">
        <v>97</v>
      </c>
      <c r="HYT49" s="135" t="s">
        <v>97</v>
      </c>
      <c r="HYU49" s="135" t="s">
        <v>97</v>
      </c>
      <c r="HYV49" s="135" t="s">
        <v>97</v>
      </c>
      <c r="HYW49" s="135" t="s">
        <v>97</v>
      </c>
      <c r="HYX49" s="135" t="s">
        <v>97</v>
      </c>
      <c r="HYY49" s="135" t="s">
        <v>97</v>
      </c>
      <c r="HYZ49" s="135" t="s">
        <v>97</v>
      </c>
      <c r="HZA49" s="135" t="s">
        <v>97</v>
      </c>
      <c r="HZB49" s="135" t="s">
        <v>97</v>
      </c>
      <c r="HZC49" s="135" t="s">
        <v>97</v>
      </c>
      <c r="HZD49" s="135" t="s">
        <v>97</v>
      </c>
      <c r="HZE49" s="135" t="s">
        <v>97</v>
      </c>
      <c r="HZF49" s="135" t="s">
        <v>97</v>
      </c>
      <c r="HZG49" s="135" t="s">
        <v>97</v>
      </c>
      <c r="HZH49" s="135" t="s">
        <v>97</v>
      </c>
      <c r="HZI49" s="135" t="s">
        <v>97</v>
      </c>
      <c r="HZJ49" s="135" t="s">
        <v>97</v>
      </c>
      <c r="HZK49" s="135" t="s">
        <v>97</v>
      </c>
      <c r="HZL49" s="135" t="s">
        <v>97</v>
      </c>
      <c r="HZM49" s="135" t="s">
        <v>97</v>
      </c>
      <c r="HZN49" s="135" t="s">
        <v>97</v>
      </c>
      <c r="HZO49" s="135" t="s">
        <v>97</v>
      </c>
      <c r="HZP49" s="135" t="s">
        <v>97</v>
      </c>
      <c r="HZQ49" s="135" t="s">
        <v>97</v>
      </c>
      <c r="HZR49" s="135" t="s">
        <v>97</v>
      </c>
      <c r="HZS49" s="135" t="s">
        <v>97</v>
      </c>
      <c r="HZT49" s="135" t="s">
        <v>97</v>
      </c>
      <c r="HZU49" s="135" t="s">
        <v>97</v>
      </c>
      <c r="HZV49" s="135" t="s">
        <v>97</v>
      </c>
      <c r="HZW49" s="135" t="s">
        <v>97</v>
      </c>
      <c r="HZX49" s="135" t="s">
        <v>97</v>
      </c>
      <c r="HZY49" s="135" t="s">
        <v>97</v>
      </c>
      <c r="HZZ49" s="135" t="s">
        <v>97</v>
      </c>
      <c r="IAA49" s="135" t="s">
        <v>97</v>
      </c>
      <c r="IAB49" s="135" t="s">
        <v>97</v>
      </c>
      <c r="IAC49" s="135" t="s">
        <v>97</v>
      </c>
      <c r="IAD49" s="135" t="s">
        <v>97</v>
      </c>
      <c r="IAE49" s="135" t="s">
        <v>97</v>
      </c>
      <c r="IAF49" s="135" t="s">
        <v>97</v>
      </c>
      <c r="IAG49" s="135" t="s">
        <v>97</v>
      </c>
      <c r="IAH49" s="135" t="s">
        <v>97</v>
      </c>
      <c r="IAI49" s="135" t="s">
        <v>97</v>
      </c>
      <c r="IAJ49" s="135" t="s">
        <v>97</v>
      </c>
      <c r="IAK49" s="135" t="s">
        <v>97</v>
      </c>
      <c r="IAL49" s="135" t="s">
        <v>97</v>
      </c>
      <c r="IAM49" s="135" t="s">
        <v>97</v>
      </c>
      <c r="IAN49" s="135" t="s">
        <v>97</v>
      </c>
      <c r="IAO49" s="135" t="s">
        <v>97</v>
      </c>
      <c r="IAP49" s="135" t="s">
        <v>97</v>
      </c>
      <c r="IAQ49" s="135" t="s">
        <v>97</v>
      </c>
      <c r="IAR49" s="135" t="s">
        <v>97</v>
      </c>
      <c r="IAS49" s="135" t="s">
        <v>97</v>
      </c>
      <c r="IAT49" s="135" t="s">
        <v>97</v>
      </c>
      <c r="IAU49" s="135" t="s">
        <v>97</v>
      </c>
      <c r="IAV49" s="135" t="s">
        <v>97</v>
      </c>
      <c r="IAW49" s="135" t="s">
        <v>97</v>
      </c>
      <c r="IAX49" s="135" t="s">
        <v>97</v>
      </c>
      <c r="IAY49" s="135" t="s">
        <v>97</v>
      </c>
      <c r="IAZ49" s="135" t="s">
        <v>97</v>
      </c>
      <c r="IBA49" s="135" t="s">
        <v>97</v>
      </c>
      <c r="IBB49" s="135" t="s">
        <v>97</v>
      </c>
      <c r="IBC49" s="135" t="s">
        <v>97</v>
      </c>
      <c r="IBD49" s="135" t="s">
        <v>97</v>
      </c>
      <c r="IBE49" s="135" t="s">
        <v>97</v>
      </c>
      <c r="IBF49" s="135" t="s">
        <v>97</v>
      </c>
      <c r="IBG49" s="135" t="s">
        <v>97</v>
      </c>
      <c r="IBH49" s="135" t="s">
        <v>97</v>
      </c>
      <c r="IBI49" s="135" t="s">
        <v>97</v>
      </c>
      <c r="IBJ49" s="135" t="s">
        <v>97</v>
      </c>
      <c r="IBK49" s="135" t="s">
        <v>97</v>
      </c>
      <c r="IBL49" s="135" t="s">
        <v>97</v>
      </c>
      <c r="IBM49" s="135" t="s">
        <v>97</v>
      </c>
      <c r="IBN49" s="135" t="s">
        <v>97</v>
      </c>
      <c r="IBO49" s="135" t="s">
        <v>97</v>
      </c>
      <c r="IBP49" s="135" t="s">
        <v>97</v>
      </c>
      <c r="IBQ49" s="135" t="s">
        <v>97</v>
      </c>
      <c r="IBR49" s="135" t="s">
        <v>97</v>
      </c>
      <c r="IBS49" s="135" t="s">
        <v>97</v>
      </c>
      <c r="IBT49" s="135" t="s">
        <v>97</v>
      </c>
      <c r="IBU49" s="135" t="s">
        <v>97</v>
      </c>
      <c r="IBV49" s="135" t="s">
        <v>97</v>
      </c>
      <c r="IBW49" s="135" t="s">
        <v>97</v>
      </c>
      <c r="IBX49" s="135" t="s">
        <v>97</v>
      </c>
      <c r="IBY49" s="135" t="s">
        <v>97</v>
      </c>
      <c r="IBZ49" s="135" t="s">
        <v>97</v>
      </c>
      <c r="ICA49" s="135" t="s">
        <v>97</v>
      </c>
      <c r="ICB49" s="135" t="s">
        <v>97</v>
      </c>
      <c r="ICC49" s="135" t="s">
        <v>97</v>
      </c>
      <c r="ICD49" s="135" t="s">
        <v>97</v>
      </c>
      <c r="ICE49" s="135" t="s">
        <v>97</v>
      </c>
      <c r="ICF49" s="135" t="s">
        <v>97</v>
      </c>
      <c r="ICG49" s="135" t="s">
        <v>97</v>
      </c>
      <c r="ICH49" s="135" t="s">
        <v>97</v>
      </c>
      <c r="ICI49" s="135" t="s">
        <v>97</v>
      </c>
      <c r="ICJ49" s="135" t="s">
        <v>97</v>
      </c>
      <c r="ICK49" s="135" t="s">
        <v>97</v>
      </c>
      <c r="ICL49" s="135" t="s">
        <v>97</v>
      </c>
      <c r="ICM49" s="135" t="s">
        <v>97</v>
      </c>
      <c r="ICN49" s="135" t="s">
        <v>97</v>
      </c>
      <c r="ICO49" s="135" t="s">
        <v>97</v>
      </c>
      <c r="ICP49" s="135" t="s">
        <v>97</v>
      </c>
      <c r="ICQ49" s="135" t="s">
        <v>97</v>
      </c>
      <c r="ICR49" s="135" t="s">
        <v>97</v>
      </c>
      <c r="ICS49" s="135" t="s">
        <v>97</v>
      </c>
      <c r="ICT49" s="135" t="s">
        <v>97</v>
      </c>
      <c r="ICU49" s="135" t="s">
        <v>97</v>
      </c>
      <c r="ICV49" s="135" t="s">
        <v>97</v>
      </c>
      <c r="ICW49" s="135" t="s">
        <v>97</v>
      </c>
      <c r="ICX49" s="135" t="s">
        <v>97</v>
      </c>
      <c r="ICY49" s="135" t="s">
        <v>97</v>
      </c>
      <c r="ICZ49" s="135" t="s">
        <v>97</v>
      </c>
      <c r="IDA49" s="135" t="s">
        <v>97</v>
      </c>
      <c r="IDB49" s="135" t="s">
        <v>97</v>
      </c>
      <c r="IDC49" s="135" t="s">
        <v>97</v>
      </c>
      <c r="IDD49" s="135" t="s">
        <v>97</v>
      </c>
      <c r="IDE49" s="135" t="s">
        <v>97</v>
      </c>
      <c r="IDF49" s="135" t="s">
        <v>97</v>
      </c>
      <c r="IDG49" s="135" t="s">
        <v>97</v>
      </c>
      <c r="IDH49" s="135" t="s">
        <v>97</v>
      </c>
      <c r="IDI49" s="135" t="s">
        <v>97</v>
      </c>
      <c r="IDJ49" s="135" t="s">
        <v>97</v>
      </c>
      <c r="IDK49" s="135" t="s">
        <v>97</v>
      </c>
      <c r="IDL49" s="135" t="s">
        <v>97</v>
      </c>
      <c r="IDM49" s="135" t="s">
        <v>97</v>
      </c>
      <c r="IDN49" s="135" t="s">
        <v>97</v>
      </c>
      <c r="IDO49" s="135" t="s">
        <v>97</v>
      </c>
      <c r="IDP49" s="135" t="s">
        <v>97</v>
      </c>
      <c r="IDQ49" s="135" t="s">
        <v>97</v>
      </c>
      <c r="IDR49" s="135" t="s">
        <v>97</v>
      </c>
      <c r="IDS49" s="135" t="s">
        <v>97</v>
      </c>
      <c r="IDT49" s="135" t="s">
        <v>97</v>
      </c>
      <c r="IDU49" s="135" t="s">
        <v>97</v>
      </c>
      <c r="IDV49" s="135" t="s">
        <v>97</v>
      </c>
      <c r="IDW49" s="135" t="s">
        <v>97</v>
      </c>
      <c r="IDX49" s="135" t="s">
        <v>97</v>
      </c>
      <c r="IDY49" s="135" t="s">
        <v>97</v>
      </c>
      <c r="IDZ49" s="135" t="s">
        <v>97</v>
      </c>
      <c r="IEA49" s="135" t="s">
        <v>97</v>
      </c>
      <c r="IEB49" s="135" t="s">
        <v>97</v>
      </c>
      <c r="IEC49" s="135" t="s">
        <v>97</v>
      </c>
      <c r="IED49" s="135" t="s">
        <v>97</v>
      </c>
      <c r="IEE49" s="135" t="s">
        <v>97</v>
      </c>
      <c r="IEF49" s="135" t="s">
        <v>97</v>
      </c>
      <c r="IEG49" s="135" t="s">
        <v>97</v>
      </c>
      <c r="IEH49" s="135" t="s">
        <v>97</v>
      </c>
      <c r="IEI49" s="135" t="s">
        <v>97</v>
      </c>
      <c r="IEJ49" s="135" t="s">
        <v>97</v>
      </c>
      <c r="IEK49" s="135" t="s">
        <v>97</v>
      </c>
      <c r="IEL49" s="135" t="s">
        <v>97</v>
      </c>
      <c r="IEM49" s="135" t="s">
        <v>97</v>
      </c>
      <c r="IEN49" s="135" t="s">
        <v>97</v>
      </c>
      <c r="IEO49" s="135" t="s">
        <v>97</v>
      </c>
      <c r="IEP49" s="135" t="s">
        <v>97</v>
      </c>
      <c r="IEQ49" s="135" t="s">
        <v>97</v>
      </c>
      <c r="IER49" s="135" t="s">
        <v>97</v>
      </c>
      <c r="IES49" s="135" t="s">
        <v>97</v>
      </c>
      <c r="IET49" s="135" t="s">
        <v>97</v>
      </c>
      <c r="IEU49" s="135" t="s">
        <v>97</v>
      </c>
      <c r="IEV49" s="135" t="s">
        <v>97</v>
      </c>
      <c r="IEW49" s="135" t="s">
        <v>97</v>
      </c>
      <c r="IEX49" s="135" t="s">
        <v>97</v>
      </c>
      <c r="IEY49" s="135" t="s">
        <v>97</v>
      </c>
      <c r="IEZ49" s="135" t="s">
        <v>97</v>
      </c>
      <c r="IFA49" s="135" t="s">
        <v>97</v>
      </c>
      <c r="IFB49" s="135" t="s">
        <v>97</v>
      </c>
      <c r="IFC49" s="135" t="s">
        <v>97</v>
      </c>
      <c r="IFD49" s="135" t="s">
        <v>97</v>
      </c>
      <c r="IFE49" s="135" t="s">
        <v>97</v>
      </c>
      <c r="IFF49" s="135" t="s">
        <v>97</v>
      </c>
      <c r="IFG49" s="135" t="s">
        <v>97</v>
      </c>
      <c r="IFH49" s="135" t="s">
        <v>97</v>
      </c>
      <c r="IFI49" s="135" t="s">
        <v>97</v>
      </c>
      <c r="IFJ49" s="135" t="s">
        <v>97</v>
      </c>
      <c r="IFK49" s="135" t="s">
        <v>97</v>
      </c>
      <c r="IFL49" s="135" t="s">
        <v>97</v>
      </c>
      <c r="IFM49" s="135" t="s">
        <v>97</v>
      </c>
      <c r="IFN49" s="135" t="s">
        <v>97</v>
      </c>
      <c r="IFO49" s="135" t="s">
        <v>97</v>
      </c>
      <c r="IFP49" s="135" t="s">
        <v>97</v>
      </c>
      <c r="IFQ49" s="135" t="s">
        <v>97</v>
      </c>
      <c r="IFR49" s="135" t="s">
        <v>97</v>
      </c>
      <c r="IFS49" s="135" t="s">
        <v>97</v>
      </c>
      <c r="IFT49" s="135" t="s">
        <v>97</v>
      </c>
      <c r="IFU49" s="135" t="s">
        <v>97</v>
      </c>
      <c r="IFV49" s="135" t="s">
        <v>97</v>
      </c>
      <c r="IFW49" s="135" t="s">
        <v>97</v>
      </c>
      <c r="IFX49" s="135" t="s">
        <v>97</v>
      </c>
      <c r="IFY49" s="135" t="s">
        <v>97</v>
      </c>
      <c r="IFZ49" s="135" t="s">
        <v>97</v>
      </c>
      <c r="IGA49" s="135" t="s">
        <v>97</v>
      </c>
      <c r="IGB49" s="135" t="s">
        <v>97</v>
      </c>
      <c r="IGC49" s="135" t="s">
        <v>97</v>
      </c>
      <c r="IGD49" s="135" t="s">
        <v>97</v>
      </c>
      <c r="IGE49" s="135" t="s">
        <v>97</v>
      </c>
      <c r="IGF49" s="135" t="s">
        <v>97</v>
      </c>
      <c r="IGG49" s="135" t="s">
        <v>97</v>
      </c>
      <c r="IGH49" s="135" t="s">
        <v>97</v>
      </c>
      <c r="IGI49" s="135" t="s">
        <v>97</v>
      </c>
      <c r="IGJ49" s="135" t="s">
        <v>97</v>
      </c>
      <c r="IGK49" s="135" t="s">
        <v>97</v>
      </c>
      <c r="IGL49" s="135" t="s">
        <v>97</v>
      </c>
      <c r="IGM49" s="135" t="s">
        <v>97</v>
      </c>
      <c r="IGN49" s="135" t="s">
        <v>97</v>
      </c>
      <c r="IGO49" s="135" t="s">
        <v>97</v>
      </c>
      <c r="IGP49" s="135" t="s">
        <v>97</v>
      </c>
      <c r="IGQ49" s="135" t="s">
        <v>97</v>
      </c>
      <c r="IGR49" s="135" t="s">
        <v>97</v>
      </c>
      <c r="IGS49" s="135" t="s">
        <v>97</v>
      </c>
      <c r="IGT49" s="135" t="s">
        <v>97</v>
      </c>
      <c r="IGU49" s="135" t="s">
        <v>97</v>
      </c>
      <c r="IGV49" s="135" t="s">
        <v>97</v>
      </c>
      <c r="IGW49" s="135" t="s">
        <v>97</v>
      </c>
      <c r="IGX49" s="135" t="s">
        <v>97</v>
      </c>
      <c r="IGY49" s="135" t="s">
        <v>97</v>
      </c>
      <c r="IGZ49" s="135" t="s">
        <v>97</v>
      </c>
      <c r="IHA49" s="135" t="s">
        <v>97</v>
      </c>
      <c r="IHB49" s="135" t="s">
        <v>97</v>
      </c>
      <c r="IHC49" s="135" t="s">
        <v>97</v>
      </c>
      <c r="IHD49" s="135" t="s">
        <v>97</v>
      </c>
      <c r="IHE49" s="135" t="s">
        <v>97</v>
      </c>
      <c r="IHF49" s="135" t="s">
        <v>97</v>
      </c>
      <c r="IHG49" s="135" t="s">
        <v>97</v>
      </c>
      <c r="IHH49" s="135" t="s">
        <v>97</v>
      </c>
      <c r="IHI49" s="135" t="s">
        <v>97</v>
      </c>
      <c r="IHJ49" s="135" t="s">
        <v>97</v>
      </c>
      <c r="IHK49" s="135" t="s">
        <v>97</v>
      </c>
      <c r="IHL49" s="135" t="s">
        <v>97</v>
      </c>
      <c r="IHM49" s="135" t="s">
        <v>97</v>
      </c>
      <c r="IHN49" s="135" t="s">
        <v>97</v>
      </c>
      <c r="IHO49" s="135" t="s">
        <v>97</v>
      </c>
      <c r="IHP49" s="135" t="s">
        <v>97</v>
      </c>
      <c r="IHQ49" s="135" t="s">
        <v>97</v>
      </c>
      <c r="IHR49" s="135" t="s">
        <v>97</v>
      </c>
      <c r="IHS49" s="135" t="s">
        <v>97</v>
      </c>
      <c r="IHT49" s="135" t="s">
        <v>97</v>
      </c>
      <c r="IHU49" s="135" t="s">
        <v>97</v>
      </c>
      <c r="IHV49" s="135" t="s">
        <v>97</v>
      </c>
      <c r="IHW49" s="135" t="s">
        <v>97</v>
      </c>
      <c r="IHX49" s="135" t="s">
        <v>97</v>
      </c>
      <c r="IHY49" s="135" t="s">
        <v>97</v>
      </c>
      <c r="IHZ49" s="135" t="s">
        <v>97</v>
      </c>
      <c r="IIA49" s="135" t="s">
        <v>97</v>
      </c>
      <c r="IIB49" s="135" t="s">
        <v>97</v>
      </c>
      <c r="IIC49" s="135" t="s">
        <v>97</v>
      </c>
      <c r="IID49" s="135" t="s">
        <v>97</v>
      </c>
      <c r="IIE49" s="135" t="s">
        <v>97</v>
      </c>
      <c r="IIF49" s="135" t="s">
        <v>97</v>
      </c>
      <c r="IIG49" s="135" t="s">
        <v>97</v>
      </c>
      <c r="IIH49" s="135" t="s">
        <v>97</v>
      </c>
      <c r="III49" s="135" t="s">
        <v>97</v>
      </c>
      <c r="IIJ49" s="135" t="s">
        <v>97</v>
      </c>
      <c r="IIK49" s="135" t="s">
        <v>97</v>
      </c>
      <c r="IIL49" s="135" t="s">
        <v>97</v>
      </c>
      <c r="IIM49" s="135" t="s">
        <v>97</v>
      </c>
      <c r="IIN49" s="135" t="s">
        <v>97</v>
      </c>
      <c r="IIO49" s="135" t="s">
        <v>97</v>
      </c>
      <c r="IIP49" s="135" t="s">
        <v>97</v>
      </c>
      <c r="IIQ49" s="135" t="s">
        <v>97</v>
      </c>
      <c r="IIR49" s="135" t="s">
        <v>97</v>
      </c>
      <c r="IIS49" s="135" t="s">
        <v>97</v>
      </c>
      <c r="IIT49" s="135" t="s">
        <v>97</v>
      </c>
      <c r="IIU49" s="135" t="s">
        <v>97</v>
      </c>
      <c r="IIV49" s="135" t="s">
        <v>97</v>
      </c>
      <c r="IIW49" s="135" t="s">
        <v>97</v>
      </c>
      <c r="IIX49" s="135" t="s">
        <v>97</v>
      </c>
      <c r="IIY49" s="135" t="s">
        <v>97</v>
      </c>
      <c r="IIZ49" s="135" t="s">
        <v>97</v>
      </c>
      <c r="IJA49" s="135" t="s">
        <v>97</v>
      </c>
      <c r="IJB49" s="135" t="s">
        <v>97</v>
      </c>
      <c r="IJC49" s="135" t="s">
        <v>97</v>
      </c>
      <c r="IJD49" s="135" t="s">
        <v>97</v>
      </c>
      <c r="IJE49" s="135" t="s">
        <v>97</v>
      </c>
      <c r="IJF49" s="135" t="s">
        <v>97</v>
      </c>
      <c r="IJG49" s="135" t="s">
        <v>97</v>
      </c>
      <c r="IJH49" s="135" t="s">
        <v>97</v>
      </c>
      <c r="IJI49" s="135" t="s">
        <v>97</v>
      </c>
      <c r="IJJ49" s="135" t="s">
        <v>97</v>
      </c>
      <c r="IJK49" s="135" t="s">
        <v>97</v>
      </c>
      <c r="IJL49" s="135" t="s">
        <v>97</v>
      </c>
      <c r="IJM49" s="135" t="s">
        <v>97</v>
      </c>
      <c r="IJN49" s="135" t="s">
        <v>97</v>
      </c>
      <c r="IJO49" s="135" t="s">
        <v>97</v>
      </c>
      <c r="IJP49" s="135" t="s">
        <v>97</v>
      </c>
      <c r="IJQ49" s="135" t="s">
        <v>97</v>
      </c>
      <c r="IJR49" s="135" t="s">
        <v>97</v>
      </c>
      <c r="IJS49" s="135" t="s">
        <v>97</v>
      </c>
      <c r="IJT49" s="135" t="s">
        <v>97</v>
      </c>
      <c r="IJU49" s="135" t="s">
        <v>97</v>
      </c>
      <c r="IJV49" s="135" t="s">
        <v>97</v>
      </c>
      <c r="IJW49" s="135" t="s">
        <v>97</v>
      </c>
      <c r="IJX49" s="135" t="s">
        <v>97</v>
      </c>
      <c r="IJY49" s="135" t="s">
        <v>97</v>
      </c>
      <c r="IJZ49" s="135" t="s">
        <v>97</v>
      </c>
      <c r="IKA49" s="135" t="s">
        <v>97</v>
      </c>
      <c r="IKB49" s="135" t="s">
        <v>97</v>
      </c>
      <c r="IKC49" s="135" t="s">
        <v>97</v>
      </c>
      <c r="IKD49" s="135" t="s">
        <v>97</v>
      </c>
      <c r="IKE49" s="135" t="s">
        <v>97</v>
      </c>
      <c r="IKF49" s="135" t="s">
        <v>97</v>
      </c>
      <c r="IKG49" s="135" t="s">
        <v>97</v>
      </c>
      <c r="IKH49" s="135" t="s">
        <v>97</v>
      </c>
      <c r="IKI49" s="135" t="s">
        <v>97</v>
      </c>
      <c r="IKJ49" s="135" t="s">
        <v>97</v>
      </c>
      <c r="IKK49" s="135" t="s">
        <v>97</v>
      </c>
      <c r="IKL49" s="135" t="s">
        <v>97</v>
      </c>
      <c r="IKM49" s="135" t="s">
        <v>97</v>
      </c>
      <c r="IKN49" s="135" t="s">
        <v>97</v>
      </c>
      <c r="IKO49" s="135" t="s">
        <v>97</v>
      </c>
      <c r="IKP49" s="135" t="s">
        <v>97</v>
      </c>
      <c r="IKQ49" s="135" t="s">
        <v>97</v>
      </c>
      <c r="IKR49" s="135" t="s">
        <v>97</v>
      </c>
      <c r="IKS49" s="135" t="s">
        <v>97</v>
      </c>
      <c r="IKT49" s="135" t="s">
        <v>97</v>
      </c>
      <c r="IKU49" s="135" t="s">
        <v>97</v>
      </c>
      <c r="IKV49" s="135" t="s">
        <v>97</v>
      </c>
      <c r="IKW49" s="135" t="s">
        <v>97</v>
      </c>
      <c r="IKX49" s="135" t="s">
        <v>97</v>
      </c>
      <c r="IKY49" s="135" t="s">
        <v>97</v>
      </c>
      <c r="IKZ49" s="135" t="s">
        <v>97</v>
      </c>
      <c r="ILA49" s="135" t="s">
        <v>97</v>
      </c>
      <c r="ILB49" s="135" t="s">
        <v>97</v>
      </c>
      <c r="ILC49" s="135" t="s">
        <v>97</v>
      </c>
      <c r="ILD49" s="135" t="s">
        <v>97</v>
      </c>
      <c r="ILE49" s="135" t="s">
        <v>97</v>
      </c>
      <c r="ILF49" s="135" t="s">
        <v>97</v>
      </c>
      <c r="ILG49" s="135" t="s">
        <v>97</v>
      </c>
      <c r="ILH49" s="135" t="s">
        <v>97</v>
      </c>
      <c r="ILI49" s="135" t="s">
        <v>97</v>
      </c>
      <c r="ILJ49" s="135" t="s">
        <v>97</v>
      </c>
      <c r="ILK49" s="135" t="s">
        <v>97</v>
      </c>
      <c r="ILL49" s="135" t="s">
        <v>97</v>
      </c>
      <c r="ILM49" s="135" t="s">
        <v>97</v>
      </c>
      <c r="ILN49" s="135" t="s">
        <v>97</v>
      </c>
      <c r="ILO49" s="135" t="s">
        <v>97</v>
      </c>
      <c r="ILP49" s="135" t="s">
        <v>97</v>
      </c>
      <c r="ILQ49" s="135" t="s">
        <v>97</v>
      </c>
      <c r="ILR49" s="135" t="s">
        <v>97</v>
      </c>
      <c r="ILS49" s="135" t="s">
        <v>97</v>
      </c>
      <c r="ILT49" s="135" t="s">
        <v>97</v>
      </c>
      <c r="ILU49" s="135" t="s">
        <v>97</v>
      </c>
      <c r="ILV49" s="135" t="s">
        <v>97</v>
      </c>
      <c r="ILW49" s="135" t="s">
        <v>97</v>
      </c>
      <c r="ILX49" s="135" t="s">
        <v>97</v>
      </c>
      <c r="ILY49" s="135" t="s">
        <v>97</v>
      </c>
      <c r="ILZ49" s="135" t="s">
        <v>97</v>
      </c>
      <c r="IMA49" s="135" t="s">
        <v>97</v>
      </c>
      <c r="IMB49" s="135" t="s">
        <v>97</v>
      </c>
      <c r="IMC49" s="135" t="s">
        <v>97</v>
      </c>
      <c r="IMD49" s="135" t="s">
        <v>97</v>
      </c>
      <c r="IME49" s="135" t="s">
        <v>97</v>
      </c>
      <c r="IMF49" s="135" t="s">
        <v>97</v>
      </c>
      <c r="IMG49" s="135" t="s">
        <v>97</v>
      </c>
      <c r="IMH49" s="135" t="s">
        <v>97</v>
      </c>
      <c r="IMI49" s="135" t="s">
        <v>97</v>
      </c>
      <c r="IMJ49" s="135" t="s">
        <v>97</v>
      </c>
      <c r="IMK49" s="135" t="s">
        <v>97</v>
      </c>
      <c r="IML49" s="135" t="s">
        <v>97</v>
      </c>
      <c r="IMM49" s="135" t="s">
        <v>97</v>
      </c>
      <c r="IMN49" s="135" t="s">
        <v>97</v>
      </c>
      <c r="IMO49" s="135" t="s">
        <v>97</v>
      </c>
      <c r="IMP49" s="135" t="s">
        <v>97</v>
      </c>
      <c r="IMQ49" s="135" t="s">
        <v>97</v>
      </c>
      <c r="IMR49" s="135" t="s">
        <v>97</v>
      </c>
      <c r="IMS49" s="135" t="s">
        <v>97</v>
      </c>
      <c r="IMT49" s="135" t="s">
        <v>97</v>
      </c>
      <c r="IMU49" s="135" t="s">
        <v>97</v>
      </c>
      <c r="IMV49" s="135" t="s">
        <v>97</v>
      </c>
      <c r="IMW49" s="135" t="s">
        <v>97</v>
      </c>
      <c r="IMX49" s="135" t="s">
        <v>97</v>
      </c>
      <c r="IMY49" s="135" t="s">
        <v>97</v>
      </c>
      <c r="IMZ49" s="135" t="s">
        <v>97</v>
      </c>
      <c r="INA49" s="135" t="s">
        <v>97</v>
      </c>
      <c r="INB49" s="135" t="s">
        <v>97</v>
      </c>
      <c r="INC49" s="135" t="s">
        <v>97</v>
      </c>
      <c r="IND49" s="135" t="s">
        <v>97</v>
      </c>
      <c r="INE49" s="135" t="s">
        <v>97</v>
      </c>
      <c r="INF49" s="135" t="s">
        <v>97</v>
      </c>
      <c r="ING49" s="135" t="s">
        <v>97</v>
      </c>
      <c r="INH49" s="135" t="s">
        <v>97</v>
      </c>
      <c r="INI49" s="135" t="s">
        <v>97</v>
      </c>
      <c r="INJ49" s="135" t="s">
        <v>97</v>
      </c>
      <c r="INK49" s="135" t="s">
        <v>97</v>
      </c>
      <c r="INL49" s="135" t="s">
        <v>97</v>
      </c>
      <c r="INM49" s="135" t="s">
        <v>97</v>
      </c>
      <c r="INN49" s="135" t="s">
        <v>97</v>
      </c>
      <c r="INO49" s="135" t="s">
        <v>97</v>
      </c>
      <c r="INP49" s="135" t="s">
        <v>97</v>
      </c>
      <c r="INQ49" s="135" t="s">
        <v>97</v>
      </c>
      <c r="INR49" s="135" t="s">
        <v>97</v>
      </c>
      <c r="INS49" s="135" t="s">
        <v>97</v>
      </c>
      <c r="INT49" s="135" t="s">
        <v>97</v>
      </c>
      <c r="INU49" s="135" t="s">
        <v>97</v>
      </c>
      <c r="INV49" s="135" t="s">
        <v>97</v>
      </c>
      <c r="INW49" s="135" t="s">
        <v>97</v>
      </c>
      <c r="INX49" s="135" t="s">
        <v>97</v>
      </c>
      <c r="INY49" s="135" t="s">
        <v>97</v>
      </c>
      <c r="INZ49" s="135" t="s">
        <v>97</v>
      </c>
      <c r="IOA49" s="135" t="s">
        <v>97</v>
      </c>
      <c r="IOB49" s="135" t="s">
        <v>97</v>
      </c>
      <c r="IOC49" s="135" t="s">
        <v>97</v>
      </c>
      <c r="IOD49" s="135" t="s">
        <v>97</v>
      </c>
      <c r="IOE49" s="135" t="s">
        <v>97</v>
      </c>
      <c r="IOF49" s="135" t="s">
        <v>97</v>
      </c>
      <c r="IOG49" s="135" t="s">
        <v>97</v>
      </c>
      <c r="IOH49" s="135" t="s">
        <v>97</v>
      </c>
      <c r="IOI49" s="135" t="s">
        <v>97</v>
      </c>
      <c r="IOJ49" s="135" t="s">
        <v>97</v>
      </c>
      <c r="IOK49" s="135" t="s">
        <v>97</v>
      </c>
      <c r="IOL49" s="135" t="s">
        <v>97</v>
      </c>
      <c r="IOM49" s="135" t="s">
        <v>97</v>
      </c>
      <c r="ION49" s="135" t="s">
        <v>97</v>
      </c>
      <c r="IOO49" s="135" t="s">
        <v>97</v>
      </c>
      <c r="IOP49" s="135" t="s">
        <v>97</v>
      </c>
      <c r="IOQ49" s="135" t="s">
        <v>97</v>
      </c>
      <c r="IOR49" s="135" t="s">
        <v>97</v>
      </c>
      <c r="IOS49" s="135" t="s">
        <v>97</v>
      </c>
      <c r="IOT49" s="135" t="s">
        <v>97</v>
      </c>
      <c r="IOU49" s="135" t="s">
        <v>97</v>
      </c>
      <c r="IOV49" s="135" t="s">
        <v>97</v>
      </c>
      <c r="IOW49" s="135" t="s">
        <v>97</v>
      </c>
      <c r="IOX49" s="135" t="s">
        <v>97</v>
      </c>
      <c r="IOY49" s="135" t="s">
        <v>97</v>
      </c>
      <c r="IOZ49" s="135" t="s">
        <v>97</v>
      </c>
      <c r="IPA49" s="135" t="s">
        <v>97</v>
      </c>
      <c r="IPB49" s="135" t="s">
        <v>97</v>
      </c>
      <c r="IPC49" s="135" t="s">
        <v>97</v>
      </c>
      <c r="IPD49" s="135" t="s">
        <v>97</v>
      </c>
      <c r="IPE49" s="135" t="s">
        <v>97</v>
      </c>
      <c r="IPF49" s="135" t="s">
        <v>97</v>
      </c>
      <c r="IPG49" s="135" t="s">
        <v>97</v>
      </c>
      <c r="IPH49" s="135" t="s">
        <v>97</v>
      </c>
      <c r="IPI49" s="135" t="s">
        <v>97</v>
      </c>
      <c r="IPJ49" s="135" t="s">
        <v>97</v>
      </c>
      <c r="IPK49" s="135" t="s">
        <v>97</v>
      </c>
      <c r="IPL49" s="135" t="s">
        <v>97</v>
      </c>
      <c r="IPM49" s="135" t="s">
        <v>97</v>
      </c>
      <c r="IPN49" s="135" t="s">
        <v>97</v>
      </c>
      <c r="IPO49" s="135" t="s">
        <v>97</v>
      </c>
      <c r="IPP49" s="135" t="s">
        <v>97</v>
      </c>
      <c r="IPQ49" s="135" t="s">
        <v>97</v>
      </c>
      <c r="IPR49" s="135" t="s">
        <v>97</v>
      </c>
      <c r="IPS49" s="135" t="s">
        <v>97</v>
      </c>
      <c r="IPT49" s="135" t="s">
        <v>97</v>
      </c>
      <c r="IPU49" s="135" t="s">
        <v>97</v>
      </c>
      <c r="IPV49" s="135" t="s">
        <v>97</v>
      </c>
      <c r="IPW49" s="135" t="s">
        <v>97</v>
      </c>
      <c r="IPX49" s="135" t="s">
        <v>97</v>
      </c>
      <c r="IPY49" s="135" t="s">
        <v>97</v>
      </c>
      <c r="IPZ49" s="135" t="s">
        <v>97</v>
      </c>
      <c r="IQA49" s="135" t="s">
        <v>97</v>
      </c>
      <c r="IQB49" s="135" t="s">
        <v>97</v>
      </c>
      <c r="IQC49" s="135" t="s">
        <v>97</v>
      </c>
      <c r="IQD49" s="135" t="s">
        <v>97</v>
      </c>
      <c r="IQE49" s="135" t="s">
        <v>97</v>
      </c>
      <c r="IQF49" s="135" t="s">
        <v>97</v>
      </c>
      <c r="IQG49" s="135" t="s">
        <v>97</v>
      </c>
      <c r="IQH49" s="135" t="s">
        <v>97</v>
      </c>
      <c r="IQI49" s="135" t="s">
        <v>97</v>
      </c>
      <c r="IQJ49" s="135" t="s">
        <v>97</v>
      </c>
      <c r="IQK49" s="135" t="s">
        <v>97</v>
      </c>
      <c r="IQL49" s="135" t="s">
        <v>97</v>
      </c>
      <c r="IQM49" s="135" t="s">
        <v>97</v>
      </c>
      <c r="IQN49" s="135" t="s">
        <v>97</v>
      </c>
      <c r="IQO49" s="135" t="s">
        <v>97</v>
      </c>
      <c r="IQP49" s="135" t="s">
        <v>97</v>
      </c>
      <c r="IQQ49" s="135" t="s">
        <v>97</v>
      </c>
      <c r="IQR49" s="135" t="s">
        <v>97</v>
      </c>
      <c r="IQS49" s="135" t="s">
        <v>97</v>
      </c>
      <c r="IQT49" s="135" t="s">
        <v>97</v>
      </c>
      <c r="IQU49" s="135" t="s">
        <v>97</v>
      </c>
      <c r="IQV49" s="135" t="s">
        <v>97</v>
      </c>
      <c r="IQW49" s="135" t="s">
        <v>97</v>
      </c>
      <c r="IQX49" s="135" t="s">
        <v>97</v>
      </c>
      <c r="IQY49" s="135" t="s">
        <v>97</v>
      </c>
      <c r="IQZ49" s="135" t="s">
        <v>97</v>
      </c>
      <c r="IRA49" s="135" t="s">
        <v>97</v>
      </c>
      <c r="IRB49" s="135" t="s">
        <v>97</v>
      </c>
      <c r="IRC49" s="135" t="s">
        <v>97</v>
      </c>
      <c r="IRD49" s="135" t="s">
        <v>97</v>
      </c>
      <c r="IRE49" s="135" t="s">
        <v>97</v>
      </c>
      <c r="IRF49" s="135" t="s">
        <v>97</v>
      </c>
      <c r="IRG49" s="135" t="s">
        <v>97</v>
      </c>
      <c r="IRH49" s="135" t="s">
        <v>97</v>
      </c>
      <c r="IRI49" s="135" t="s">
        <v>97</v>
      </c>
      <c r="IRJ49" s="135" t="s">
        <v>97</v>
      </c>
      <c r="IRK49" s="135" t="s">
        <v>97</v>
      </c>
      <c r="IRL49" s="135" t="s">
        <v>97</v>
      </c>
      <c r="IRM49" s="135" t="s">
        <v>97</v>
      </c>
      <c r="IRN49" s="135" t="s">
        <v>97</v>
      </c>
      <c r="IRO49" s="135" t="s">
        <v>97</v>
      </c>
      <c r="IRP49" s="135" t="s">
        <v>97</v>
      </c>
      <c r="IRQ49" s="135" t="s">
        <v>97</v>
      </c>
      <c r="IRR49" s="135" t="s">
        <v>97</v>
      </c>
      <c r="IRS49" s="135" t="s">
        <v>97</v>
      </c>
      <c r="IRT49" s="135" t="s">
        <v>97</v>
      </c>
      <c r="IRU49" s="135" t="s">
        <v>97</v>
      </c>
      <c r="IRV49" s="135" t="s">
        <v>97</v>
      </c>
      <c r="IRW49" s="135" t="s">
        <v>97</v>
      </c>
      <c r="IRX49" s="135" t="s">
        <v>97</v>
      </c>
      <c r="IRY49" s="135" t="s">
        <v>97</v>
      </c>
      <c r="IRZ49" s="135" t="s">
        <v>97</v>
      </c>
      <c r="ISA49" s="135" t="s">
        <v>97</v>
      </c>
      <c r="ISB49" s="135" t="s">
        <v>97</v>
      </c>
      <c r="ISC49" s="135" t="s">
        <v>97</v>
      </c>
      <c r="ISD49" s="135" t="s">
        <v>97</v>
      </c>
      <c r="ISE49" s="135" t="s">
        <v>97</v>
      </c>
      <c r="ISF49" s="135" t="s">
        <v>97</v>
      </c>
      <c r="ISG49" s="135" t="s">
        <v>97</v>
      </c>
      <c r="ISH49" s="135" t="s">
        <v>97</v>
      </c>
      <c r="ISI49" s="135" t="s">
        <v>97</v>
      </c>
      <c r="ISJ49" s="135" t="s">
        <v>97</v>
      </c>
      <c r="ISK49" s="135" t="s">
        <v>97</v>
      </c>
      <c r="ISL49" s="135" t="s">
        <v>97</v>
      </c>
      <c r="ISM49" s="135" t="s">
        <v>97</v>
      </c>
      <c r="ISN49" s="135" t="s">
        <v>97</v>
      </c>
      <c r="ISO49" s="135" t="s">
        <v>97</v>
      </c>
      <c r="ISP49" s="135" t="s">
        <v>97</v>
      </c>
      <c r="ISQ49" s="135" t="s">
        <v>97</v>
      </c>
      <c r="ISR49" s="135" t="s">
        <v>97</v>
      </c>
      <c r="ISS49" s="135" t="s">
        <v>97</v>
      </c>
      <c r="IST49" s="135" t="s">
        <v>97</v>
      </c>
      <c r="ISU49" s="135" t="s">
        <v>97</v>
      </c>
      <c r="ISV49" s="135" t="s">
        <v>97</v>
      </c>
      <c r="ISW49" s="135" t="s">
        <v>97</v>
      </c>
      <c r="ISX49" s="135" t="s">
        <v>97</v>
      </c>
      <c r="ISY49" s="135" t="s">
        <v>97</v>
      </c>
      <c r="ISZ49" s="135" t="s">
        <v>97</v>
      </c>
      <c r="ITA49" s="135" t="s">
        <v>97</v>
      </c>
      <c r="ITB49" s="135" t="s">
        <v>97</v>
      </c>
      <c r="ITC49" s="135" t="s">
        <v>97</v>
      </c>
      <c r="ITD49" s="135" t="s">
        <v>97</v>
      </c>
      <c r="ITE49" s="135" t="s">
        <v>97</v>
      </c>
      <c r="ITF49" s="135" t="s">
        <v>97</v>
      </c>
      <c r="ITG49" s="135" t="s">
        <v>97</v>
      </c>
      <c r="ITH49" s="135" t="s">
        <v>97</v>
      </c>
      <c r="ITI49" s="135" t="s">
        <v>97</v>
      </c>
      <c r="ITJ49" s="135" t="s">
        <v>97</v>
      </c>
      <c r="ITK49" s="135" t="s">
        <v>97</v>
      </c>
      <c r="ITL49" s="135" t="s">
        <v>97</v>
      </c>
      <c r="ITM49" s="135" t="s">
        <v>97</v>
      </c>
      <c r="ITN49" s="135" t="s">
        <v>97</v>
      </c>
      <c r="ITO49" s="135" t="s">
        <v>97</v>
      </c>
      <c r="ITP49" s="135" t="s">
        <v>97</v>
      </c>
      <c r="ITQ49" s="135" t="s">
        <v>97</v>
      </c>
      <c r="ITR49" s="135" t="s">
        <v>97</v>
      </c>
      <c r="ITS49" s="135" t="s">
        <v>97</v>
      </c>
      <c r="ITT49" s="135" t="s">
        <v>97</v>
      </c>
      <c r="ITU49" s="135" t="s">
        <v>97</v>
      </c>
      <c r="ITV49" s="135" t="s">
        <v>97</v>
      </c>
      <c r="ITW49" s="135" t="s">
        <v>97</v>
      </c>
      <c r="ITX49" s="135" t="s">
        <v>97</v>
      </c>
      <c r="ITY49" s="135" t="s">
        <v>97</v>
      </c>
      <c r="ITZ49" s="135" t="s">
        <v>97</v>
      </c>
      <c r="IUA49" s="135" t="s">
        <v>97</v>
      </c>
      <c r="IUB49" s="135" t="s">
        <v>97</v>
      </c>
      <c r="IUC49" s="135" t="s">
        <v>97</v>
      </c>
      <c r="IUD49" s="135" t="s">
        <v>97</v>
      </c>
      <c r="IUE49" s="135" t="s">
        <v>97</v>
      </c>
      <c r="IUF49" s="135" t="s">
        <v>97</v>
      </c>
      <c r="IUG49" s="135" t="s">
        <v>97</v>
      </c>
      <c r="IUH49" s="135" t="s">
        <v>97</v>
      </c>
      <c r="IUI49" s="135" t="s">
        <v>97</v>
      </c>
      <c r="IUJ49" s="135" t="s">
        <v>97</v>
      </c>
      <c r="IUK49" s="135" t="s">
        <v>97</v>
      </c>
      <c r="IUL49" s="135" t="s">
        <v>97</v>
      </c>
      <c r="IUM49" s="135" t="s">
        <v>97</v>
      </c>
      <c r="IUN49" s="135" t="s">
        <v>97</v>
      </c>
      <c r="IUO49" s="135" t="s">
        <v>97</v>
      </c>
      <c r="IUP49" s="135" t="s">
        <v>97</v>
      </c>
      <c r="IUQ49" s="135" t="s">
        <v>97</v>
      </c>
      <c r="IUR49" s="135" t="s">
        <v>97</v>
      </c>
      <c r="IUS49" s="135" t="s">
        <v>97</v>
      </c>
      <c r="IUT49" s="135" t="s">
        <v>97</v>
      </c>
      <c r="IUU49" s="135" t="s">
        <v>97</v>
      </c>
      <c r="IUV49" s="135" t="s">
        <v>97</v>
      </c>
      <c r="IUW49" s="135" t="s">
        <v>97</v>
      </c>
      <c r="IUX49" s="135" t="s">
        <v>97</v>
      </c>
      <c r="IUY49" s="135" t="s">
        <v>97</v>
      </c>
      <c r="IUZ49" s="135" t="s">
        <v>97</v>
      </c>
      <c r="IVA49" s="135" t="s">
        <v>97</v>
      </c>
      <c r="IVB49" s="135" t="s">
        <v>97</v>
      </c>
      <c r="IVC49" s="135" t="s">
        <v>97</v>
      </c>
      <c r="IVD49" s="135" t="s">
        <v>97</v>
      </c>
      <c r="IVE49" s="135" t="s">
        <v>97</v>
      </c>
      <c r="IVF49" s="135" t="s">
        <v>97</v>
      </c>
      <c r="IVG49" s="135" t="s">
        <v>97</v>
      </c>
      <c r="IVH49" s="135" t="s">
        <v>97</v>
      </c>
      <c r="IVI49" s="135" t="s">
        <v>97</v>
      </c>
      <c r="IVJ49" s="135" t="s">
        <v>97</v>
      </c>
      <c r="IVK49" s="135" t="s">
        <v>97</v>
      </c>
      <c r="IVL49" s="135" t="s">
        <v>97</v>
      </c>
      <c r="IVM49" s="135" t="s">
        <v>97</v>
      </c>
      <c r="IVN49" s="135" t="s">
        <v>97</v>
      </c>
      <c r="IVO49" s="135" t="s">
        <v>97</v>
      </c>
      <c r="IVP49" s="135" t="s">
        <v>97</v>
      </c>
      <c r="IVQ49" s="135" t="s">
        <v>97</v>
      </c>
      <c r="IVR49" s="135" t="s">
        <v>97</v>
      </c>
      <c r="IVS49" s="135" t="s">
        <v>97</v>
      </c>
      <c r="IVT49" s="135" t="s">
        <v>97</v>
      </c>
      <c r="IVU49" s="135" t="s">
        <v>97</v>
      </c>
      <c r="IVV49" s="135" t="s">
        <v>97</v>
      </c>
      <c r="IVW49" s="135" t="s">
        <v>97</v>
      </c>
      <c r="IVX49" s="135" t="s">
        <v>97</v>
      </c>
      <c r="IVY49" s="135" t="s">
        <v>97</v>
      </c>
      <c r="IVZ49" s="135" t="s">
        <v>97</v>
      </c>
      <c r="IWA49" s="135" t="s">
        <v>97</v>
      </c>
      <c r="IWB49" s="135" t="s">
        <v>97</v>
      </c>
      <c r="IWC49" s="135" t="s">
        <v>97</v>
      </c>
      <c r="IWD49" s="135" t="s">
        <v>97</v>
      </c>
      <c r="IWE49" s="135" t="s">
        <v>97</v>
      </c>
      <c r="IWF49" s="135" t="s">
        <v>97</v>
      </c>
      <c r="IWG49" s="135" t="s">
        <v>97</v>
      </c>
      <c r="IWH49" s="135" t="s">
        <v>97</v>
      </c>
      <c r="IWI49" s="135" t="s">
        <v>97</v>
      </c>
      <c r="IWJ49" s="135" t="s">
        <v>97</v>
      </c>
      <c r="IWK49" s="135" t="s">
        <v>97</v>
      </c>
      <c r="IWL49" s="135" t="s">
        <v>97</v>
      </c>
      <c r="IWM49" s="135" t="s">
        <v>97</v>
      </c>
      <c r="IWN49" s="135" t="s">
        <v>97</v>
      </c>
      <c r="IWO49" s="135" t="s">
        <v>97</v>
      </c>
      <c r="IWP49" s="135" t="s">
        <v>97</v>
      </c>
      <c r="IWQ49" s="135" t="s">
        <v>97</v>
      </c>
      <c r="IWR49" s="135" t="s">
        <v>97</v>
      </c>
      <c r="IWS49" s="135" t="s">
        <v>97</v>
      </c>
      <c r="IWT49" s="135" t="s">
        <v>97</v>
      </c>
      <c r="IWU49" s="135" t="s">
        <v>97</v>
      </c>
      <c r="IWV49" s="135" t="s">
        <v>97</v>
      </c>
      <c r="IWW49" s="135" t="s">
        <v>97</v>
      </c>
      <c r="IWX49" s="135" t="s">
        <v>97</v>
      </c>
      <c r="IWY49" s="135" t="s">
        <v>97</v>
      </c>
      <c r="IWZ49" s="135" t="s">
        <v>97</v>
      </c>
      <c r="IXA49" s="135" t="s">
        <v>97</v>
      </c>
      <c r="IXB49" s="135" t="s">
        <v>97</v>
      </c>
      <c r="IXC49" s="135" t="s">
        <v>97</v>
      </c>
      <c r="IXD49" s="135" t="s">
        <v>97</v>
      </c>
      <c r="IXE49" s="135" t="s">
        <v>97</v>
      </c>
      <c r="IXF49" s="135" t="s">
        <v>97</v>
      </c>
      <c r="IXG49" s="135" t="s">
        <v>97</v>
      </c>
      <c r="IXH49" s="135" t="s">
        <v>97</v>
      </c>
      <c r="IXI49" s="135" t="s">
        <v>97</v>
      </c>
      <c r="IXJ49" s="135" t="s">
        <v>97</v>
      </c>
      <c r="IXK49" s="135" t="s">
        <v>97</v>
      </c>
      <c r="IXL49" s="135" t="s">
        <v>97</v>
      </c>
      <c r="IXM49" s="135" t="s">
        <v>97</v>
      </c>
      <c r="IXN49" s="135" t="s">
        <v>97</v>
      </c>
      <c r="IXO49" s="135" t="s">
        <v>97</v>
      </c>
      <c r="IXP49" s="135" t="s">
        <v>97</v>
      </c>
      <c r="IXQ49" s="135" t="s">
        <v>97</v>
      </c>
      <c r="IXR49" s="135" t="s">
        <v>97</v>
      </c>
      <c r="IXS49" s="135" t="s">
        <v>97</v>
      </c>
      <c r="IXT49" s="135" t="s">
        <v>97</v>
      </c>
      <c r="IXU49" s="135" t="s">
        <v>97</v>
      </c>
      <c r="IXV49" s="135" t="s">
        <v>97</v>
      </c>
      <c r="IXW49" s="135" t="s">
        <v>97</v>
      </c>
      <c r="IXX49" s="135" t="s">
        <v>97</v>
      </c>
      <c r="IXY49" s="135" t="s">
        <v>97</v>
      </c>
      <c r="IXZ49" s="135" t="s">
        <v>97</v>
      </c>
      <c r="IYA49" s="135" t="s">
        <v>97</v>
      </c>
      <c r="IYB49" s="135" t="s">
        <v>97</v>
      </c>
      <c r="IYC49" s="135" t="s">
        <v>97</v>
      </c>
      <c r="IYD49" s="135" t="s">
        <v>97</v>
      </c>
      <c r="IYE49" s="135" t="s">
        <v>97</v>
      </c>
      <c r="IYF49" s="135" t="s">
        <v>97</v>
      </c>
      <c r="IYG49" s="135" t="s">
        <v>97</v>
      </c>
      <c r="IYH49" s="135" t="s">
        <v>97</v>
      </c>
      <c r="IYI49" s="135" t="s">
        <v>97</v>
      </c>
      <c r="IYJ49" s="135" t="s">
        <v>97</v>
      </c>
      <c r="IYK49" s="135" t="s">
        <v>97</v>
      </c>
      <c r="IYL49" s="135" t="s">
        <v>97</v>
      </c>
      <c r="IYM49" s="135" t="s">
        <v>97</v>
      </c>
      <c r="IYN49" s="135" t="s">
        <v>97</v>
      </c>
      <c r="IYO49" s="135" t="s">
        <v>97</v>
      </c>
      <c r="IYP49" s="135" t="s">
        <v>97</v>
      </c>
      <c r="IYQ49" s="135" t="s">
        <v>97</v>
      </c>
      <c r="IYR49" s="135" t="s">
        <v>97</v>
      </c>
      <c r="IYS49" s="135" t="s">
        <v>97</v>
      </c>
      <c r="IYT49" s="135" t="s">
        <v>97</v>
      </c>
      <c r="IYU49" s="135" t="s">
        <v>97</v>
      </c>
      <c r="IYV49" s="135" t="s">
        <v>97</v>
      </c>
      <c r="IYW49" s="135" t="s">
        <v>97</v>
      </c>
      <c r="IYX49" s="135" t="s">
        <v>97</v>
      </c>
      <c r="IYY49" s="135" t="s">
        <v>97</v>
      </c>
      <c r="IYZ49" s="135" t="s">
        <v>97</v>
      </c>
      <c r="IZA49" s="135" t="s">
        <v>97</v>
      </c>
      <c r="IZB49" s="135" t="s">
        <v>97</v>
      </c>
      <c r="IZC49" s="135" t="s">
        <v>97</v>
      </c>
      <c r="IZD49" s="135" t="s">
        <v>97</v>
      </c>
      <c r="IZE49" s="135" t="s">
        <v>97</v>
      </c>
      <c r="IZF49" s="135" t="s">
        <v>97</v>
      </c>
      <c r="IZG49" s="135" t="s">
        <v>97</v>
      </c>
      <c r="IZH49" s="135" t="s">
        <v>97</v>
      </c>
      <c r="IZI49" s="135" t="s">
        <v>97</v>
      </c>
      <c r="IZJ49" s="135" t="s">
        <v>97</v>
      </c>
      <c r="IZK49" s="135" t="s">
        <v>97</v>
      </c>
      <c r="IZL49" s="135" t="s">
        <v>97</v>
      </c>
      <c r="IZM49" s="135" t="s">
        <v>97</v>
      </c>
      <c r="IZN49" s="135" t="s">
        <v>97</v>
      </c>
      <c r="IZO49" s="135" t="s">
        <v>97</v>
      </c>
      <c r="IZP49" s="135" t="s">
        <v>97</v>
      </c>
      <c r="IZQ49" s="135" t="s">
        <v>97</v>
      </c>
      <c r="IZR49" s="135" t="s">
        <v>97</v>
      </c>
      <c r="IZS49" s="135" t="s">
        <v>97</v>
      </c>
      <c r="IZT49" s="135" t="s">
        <v>97</v>
      </c>
      <c r="IZU49" s="135" t="s">
        <v>97</v>
      </c>
      <c r="IZV49" s="135" t="s">
        <v>97</v>
      </c>
      <c r="IZW49" s="135" t="s">
        <v>97</v>
      </c>
      <c r="IZX49" s="135" t="s">
        <v>97</v>
      </c>
      <c r="IZY49" s="135" t="s">
        <v>97</v>
      </c>
      <c r="IZZ49" s="135" t="s">
        <v>97</v>
      </c>
      <c r="JAA49" s="135" t="s">
        <v>97</v>
      </c>
      <c r="JAB49" s="135" t="s">
        <v>97</v>
      </c>
      <c r="JAC49" s="135" t="s">
        <v>97</v>
      </c>
      <c r="JAD49" s="135" t="s">
        <v>97</v>
      </c>
      <c r="JAE49" s="135" t="s">
        <v>97</v>
      </c>
      <c r="JAF49" s="135" t="s">
        <v>97</v>
      </c>
      <c r="JAG49" s="135" t="s">
        <v>97</v>
      </c>
      <c r="JAH49" s="135" t="s">
        <v>97</v>
      </c>
      <c r="JAI49" s="135" t="s">
        <v>97</v>
      </c>
      <c r="JAJ49" s="135" t="s">
        <v>97</v>
      </c>
      <c r="JAK49" s="135" t="s">
        <v>97</v>
      </c>
      <c r="JAL49" s="135" t="s">
        <v>97</v>
      </c>
      <c r="JAM49" s="135" t="s">
        <v>97</v>
      </c>
      <c r="JAN49" s="135" t="s">
        <v>97</v>
      </c>
      <c r="JAO49" s="135" t="s">
        <v>97</v>
      </c>
      <c r="JAP49" s="135" t="s">
        <v>97</v>
      </c>
      <c r="JAQ49" s="135" t="s">
        <v>97</v>
      </c>
      <c r="JAR49" s="135" t="s">
        <v>97</v>
      </c>
      <c r="JAS49" s="135" t="s">
        <v>97</v>
      </c>
      <c r="JAT49" s="135" t="s">
        <v>97</v>
      </c>
      <c r="JAU49" s="135" t="s">
        <v>97</v>
      </c>
      <c r="JAV49" s="135" t="s">
        <v>97</v>
      </c>
      <c r="JAW49" s="135" t="s">
        <v>97</v>
      </c>
      <c r="JAX49" s="135" t="s">
        <v>97</v>
      </c>
      <c r="JAY49" s="135" t="s">
        <v>97</v>
      </c>
      <c r="JAZ49" s="135" t="s">
        <v>97</v>
      </c>
      <c r="JBA49" s="135" t="s">
        <v>97</v>
      </c>
      <c r="JBB49" s="135" t="s">
        <v>97</v>
      </c>
      <c r="JBC49" s="135" t="s">
        <v>97</v>
      </c>
      <c r="JBD49" s="135" t="s">
        <v>97</v>
      </c>
      <c r="JBE49" s="135" t="s">
        <v>97</v>
      </c>
      <c r="JBF49" s="135" t="s">
        <v>97</v>
      </c>
      <c r="JBG49" s="135" t="s">
        <v>97</v>
      </c>
      <c r="JBH49" s="135" t="s">
        <v>97</v>
      </c>
      <c r="JBI49" s="135" t="s">
        <v>97</v>
      </c>
      <c r="JBJ49" s="135" t="s">
        <v>97</v>
      </c>
      <c r="JBK49" s="135" t="s">
        <v>97</v>
      </c>
      <c r="JBL49" s="135" t="s">
        <v>97</v>
      </c>
      <c r="JBM49" s="135" t="s">
        <v>97</v>
      </c>
      <c r="JBN49" s="135" t="s">
        <v>97</v>
      </c>
      <c r="JBO49" s="135" t="s">
        <v>97</v>
      </c>
      <c r="JBP49" s="135" t="s">
        <v>97</v>
      </c>
      <c r="JBQ49" s="135" t="s">
        <v>97</v>
      </c>
      <c r="JBR49" s="135" t="s">
        <v>97</v>
      </c>
      <c r="JBS49" s="135" t="s">
        <v>97</v>
      </c>
      <c r="JBT49" s="135" t="s">
        <v>97</v>
      </c>
      <c r="JBU49" s="135" t="s">
        <v>97</v>
      </c>
      <c r="JBV49" s="135" t="s">
        <v>97</v>
      </c>
      <c r="JBW49" s="135" t="s">
        <v>97</v>
      </c>
      <c r="JBX49" s="135" t="s">
        <v>97</v>
      </c>
      <c r="JBY49" s="135" t="s">
        <v>97</v>
      </c>
      <c r="JBZ49" s="135" t="s">
        <v>97</v>
      </c>
      <c r="JCA49" s="135" t="s">
        <v>97</v>
      </c>
      <c r="JCB49" s="135" t="s">
        <v>97</v>
      </c>
      <c r="JCC49" s="135" t="s">
        <v>97</v>
      </c>
      <c r="JCD49" s="135" t="s">
        <v>97</v>
      </c>
      <c r="JCE49" s="135" t="s">
        <v>97</v>
      </c>
      <c r="JCF49" s="135" t="s">
        <v>97</v>
      </c>
      <c r="JCG49" s="135" t="s">
        <v>97</v>
      </c>
      <c r="JCH49" s="135" t="s">
        <v>97</v>
      </c>
      <c r="JCI49" s="135" t="s">
        <v>97</v>
      </c>
      <c r="JCJ49" s="135" t="s">
        <v>97</v>
      </c>
      <c r="JCK49" s="135" t="s">
        <v>97</v>
      </c>
      <c r="JCL49" s="135" t="s">
        <v>97</v>
      </c>
      <c r="JCM49" s="135" t="s">
        <v>97</v>
      </c>
      <c r="JCN49" s="135" t="s">
        <v>97</v>
      </c>
      <c r="JCO49" s="135" t="s">
        <v>97</v>
      </c>
      <c r="JCP49" s="135" t="s">
        <v>97</v>
      </c>
      <c r="JCQ49" s="135" t="s">
        <v>97</v>
      </c>
      <c r="JCR49" s="135" t="s">
        <v>97</v>
      </c>
      <c r="JCS49" s="135" t="s">
        <v>97</v>
      </c>
      <c r="JCT49" s="135" t="s">
        <v>97</v>
      </c>
      <c r="JCU49" s="135" t="s">
        <v>97</v>
      </c>
      <c r="JCV49" s="135" t="s">
        <v>97</v>
      </c>
      <c r="JCW49" s="135" t="s">
        <v>97</v>
      </c>
      <c r="JCX49" s="135" t="s">
        <v>97</v>
      </c>
      <c r="JCY49" s="135" t="s">
        <v>97</v>
      </c>
      <c r="JCZ49" s="135" t="s">
        <v>97</v>
      </c>
      <c r="JDA49" s="135" t="s">
        <v>97</v>
      </c>
      <c r="JDB49" s="135" t="s">
        <v>97</v>
      </c>
      <c r="JDC49" s="135" t="s">
        <v>97</v>
      </c>
      <c r="JDD49" s="135" t="s">
        <v>97</v>
      </c>
      <c r="JDE49" s="135" t="s">
        <v>97</v>
      </c>
      <c r="JDF49" s="135" t="s">
        <v>97</v>
      </c>
      <c r="JDG49" s="135" t="s">
        <v>97</v>
      </c>
      <c r="JDH49" s="135" t="s">
        <v>97</v>
      </c>
      <c r="JDI49" s="135" t="s">
        <v>97</v>
      </c>
      <c r="JDJ49" s="135" t="s">
        <v>97</v>
      </c>
      <c r="JDK49" s="135" t="s">
        <v>97</v>
      </c>
      <c r="JDL49" s="135" t="s">
        <v>97</v>
      </c>
      <c r="JDM49" s="135" t="s">
        <v>97</v>
      </c>
      <c r="JDN49" s="135" t="s">
        <v>97</v>
      </c>
      <c r="JDO49" s="135" t="s">
        <v>97</v>
      </c>
      <c r="JDP49" s="135" t="s">
        <v>97</v>
      </c>
      <c r="JDQ49" s="135" t="s">
        <v>97</v>
      </c>
      <c r="JDR49" s="135" t="s">
        <v>97</v>
      </c>
      <c r="JDS49" s="135" t="s">
        <v>97</v>
      </c>
      <c r="JDT49" s="135" t="s">
        <v>97</v>
      </c>
      <c r="JDU49" s="135" t="s">
        <v>97</v>
      </c>
      <c r="JDV49" s="135" t="s">
        <v>97</v>
      </c>
      <c r="JDW49" s="135" t="s">
        <v>97</v>
      </c>
      <c r="JDX49" s="135" t="s">
        <v>97</v>
      </c>
      <c r="JDY49" s="135" t="s">
        <v>97</v>
      </c>
      <c r="JDZ49" s="135" t="s">
        <v>97</v>
      </c>
      <c r="JEA49" s="135" t="s">
        <v>97</v>
      </c>
      <c r="JEB49" s="135" t="s">
        <v>97</v>
      </c>
      <c r="JEC49" s="135" t="s">
        <v>97</v>
      </c>
      <c r="JED49" s="135" t="s">
        <v>97</v>
      </c>
      <c r="JEE49" s="135" t="s">
        <v>97</v>
      </c>
      <c r="JEF49" s="135" t="s">
        <v>97</v>
      </c>
      <c r="JEG49" s="135" t="s">
        <v>97</v>
      </c>
      <c r="JEH49" s="135" t="s">
        <v>97</v>
      </c>
      <c r="JEI49" s="135" t="s">
        <v>97</v>
      </c>
      <c r="JEJ49" s="135" t="s">
        <v>97</v>
      </c>
      <c r="JEK49" s="135" t="s">
        <v>97</v>
      </c>
      <c r="JEL49" s="135" t="s">
        <v>97</v>
      </c>
      <c r="JEM49" s="135" t="s">
        <v>97</v>
      </c>
      <c r="JEN49" s="135" t="s">
        <v>97</v>
      </c>
      <c r="JEO49" s="135" t="s">
        <v>97</v>
      </c>
      <c r="JEP49" s="135" t="s">
        <v>97</v>
      </c>
      <c r="JEQ49" s="135" t="s">
        <v>97</v>
      </c>
      <c r="JER49" s="135" t="s">
        <v>97</v>
      </c>
      <c r="JES49" s="135" t="s">
        <v>97</v>
      </c>
      <c r="JET49" s="135" t="s">
        <v>97</v>
      </c>
      <c r="JEU49" s="135" t="s">
        <v>97</v>
      </c>
      <c r="JEV49" s="135" t="s">
        <v>97</v>
      </c>
      <c r="JEW49" s="135" t="s">
        <v>97</v>
      </c>
      <c r="JEX49" s="135" t="s">
        <v>97</v>
      </c>
      <c r="JEY49" s="135" t="s">
        <v>97</v>
      </c>
      <c r="JEZ49" s="135" t="s">
        <v>97</v>
      </c>
      <c r="JFA49" s="135" t="s">
        <v>97</v>
      </c>
      <c r="JFB49" s="135" t="s">
        <v>97</v>
      </c>
      <c r="JFC49" s="135" t="s">
        <v>97</v>
      </c>
      <c r="JFD49" s="135" t="s">
        <v>97</v>
      </c>
      <c r="JFE49" s="135" t="s">
        <v>97</v>
      </c>
      <c r="JFF49" s="135" t="s">
        <v>97</v>
      </c>
      <c r="JFG49" s="135" t="s">
        <v>97</v>
      </c>
      <c r="JFH49" s="135" t="s">
        <v>97</v>
      </c>
      <c r="JFI49" s="135" t="s">
        <v>97</v>
      </c>
      <c r="JFJ49" s="135" t="s">
        <v>97</v>
      </c>
      <c r="JFK49" s="135" t="s">
        <v>97</v>
      </c>
      <c r="JFL49" s="135" t="s">
        <v>97</v>
      </c>
      <c r="JFM49" s="135" t="s">
        <v>97</v>
      </c>
      <c r="JFN49" s="135" t="s">
        <v>97</v>
      </c>
      <c r="JFO49" s="135" t="s">
        <v>97</v>
      </c>
      <c r="JFP49" s="135" t="s">
        <v>97</v>
      </c>
      <c r="JFQ49" s="135" t="s">
        <v>97</v>
      </c>
      <c r="JFR49" s="135" t="s">
        <v>97</v>
      </c>
      <c r="JFS49" s="135" t="s">
        <v>97</v>
      </c>
      <c r="JFT49" s="135" t="s">
        <v>97</v>
      </c>
      <c r="JFU49" s="135" t="s">
        <v>97</v>
      </c>
      <c r="JFV49" s="135" t="s">
        <v>97</v>
      </c>
      <c r="JFW49" s="135" t="s">
        <v>97</v>
      </c>
      <c r="JFX49" s="135" t="s">
        <v>97</v>
      </c>
      <c r="JFY49" s="135" t="s">
        <v>97</v>
      </c>
      <c r="JFZ49" s="135" t="s">
        <v>97</v>
      </c>
      <c r="JGA49" s="135" t="s">
        <v>97</v>
      </c>
      <c r="JGB49" s="135" t="s">
        <v>97</v>
      </c>
      <c r="JGC49" s="135" t="s">
        <v>97</v>
      </c>
      <c r="JGD49" s="135" t="s">
        <v>97</v>
      </c>
      <c r="JGE49" s="135" t="s">
        <v>97</v>
      </c>
      <c r="JGF49" s="135" t="s">
        <v>97</v>
      </c>
      <c r="JGG49" s="135" t="s">
        <v>97</v>
      </c>
      <c r="JGH49" s="135" t="s">
        <v>97</v>
      </c>
      <c r="JGI49" s="135" t="s">
        <v>97</v>
      </c>
      <c r="JGJ49" s="135" t="s">
        <v>97</v>
      </c>
      <c r="JGK49" s="135" t="s">
        <v>97</v>
      </c>
      <c r="JGL49" s="135" t="s">
        <v>97</v>
      </c>
      <c r="JGM49" s="135" t="s">
        <v>97</v>
      </c>
      <c r="JGN49" s="135" t="s">
        <v>97</v>
      </c>
      <c r="JGO49" s="135" t="s">
        <v>97</v>
      </c>
      <c r="JGP49" s="135" t="s">
        <v>97</v>
      </c>
      <c r="JGQ49" s="135" t="s">
        <v>97</v>
      </c>
      <c r="JGR49" s="135" t="s">
        <v>97</v>
      </c>
      <c r="JGS49" s="135" t="s">
        <v>97</v>
      </c>
      <c r="JGT49" s="135" t="s">
        <v>97</v>
      </c>
      <c r="JGU49" s="135" t="s">
        <v>97</v>
      </c>
      <c r="JGV49" s="135" t="s">
        <v>97</v>
      </c>
      <c r="JGW49" s="135" t="s">
        <v>97</v>
      </c>
      <c r="JGX49" s="135" t="s">
        <v>97</v>
      </c>
      <c r="JGY49" s="135" t="s">
        <v>97</v>
      </c>
      <c r="JGZ49" s="135" t="s">
        <v>97</v>
      </c>
      <c r="JHA49" s="135" t="s">
        <v>97</v>
      </c>
      <c r="JHB49" s="135" t="s">
        <v>97</v>
      </c>
      <c r="JHC49" s="135" t="s">
        <v>97</v>
      </c>
      <c r="JHD49" s="135" t="s">
        <v>97</v>
      </c>
      <c r="JHE49" s="135" t="s">
        <v>97</v>
      </c>
      <c r="JHF49" s="135" t="s">
        <v>97</v>
      </c>
      <c r="JHG49" s="135" t="s">
        <v>97</v>
      </c>
      <c r="JHH49" s="135" t="s">
        <v>97</v>
      </c>
      <c r="JHI49" s="135" t="s">
        <v>97</v>
      </c>
      <c r="JHJ49" s="135" t="s">
        <v>97</v>
      </c>
      <c r="JHK49" s="135" t="s">
        <v>97</v>
      </c>
      <c r="JHL49" s="135" t="s">
        <v>97</v>
      </c>
      <c r="JHM49" s="135" t="s">
        <v>97</v>
      </c>
      <c r="JHN49" s="135" t="s">
        <v>97</v>
      </c>
      <c r="JHO49" s="135" t="s">
        <v>97</v>
      </c>
      <c r="JHP49" s="135" t="s">
        <v>97</v>
      </c>
      <c r="JHQ49" s="135" t="s">
        <v>97</v>
      </c>
      <c r="JHR49" s="135" t="s">
        <v>97</v>
      </c>
      <c r="JHS49" s="135" t="s">
        <v>97</v>
      </c>
      <c r="JHT49" s="135" t="s">
        <v>97</v>
      </c>
      <c r="JHU49" s="135" t="s">
        <v>97</v>
      </c>
      <c r="JHV49" s="135" t="s">
        <v>97</v>
      </c>
      <c r="JHW49" s="135" t="s">
        <v>97</v>
      </c>
      <c r="JHX49" s="135" t="s">
        <v>97</v>
      </c>
      <c r="JHY49" s="135" t="s">
        <v>97</v>
      </c>
      <c r="JHZ49" s="135" t="s">
        <v>97</v>
      </c>
      <c r="JIA49" s="135" t="s">
        <v>97</v>
      </c>
      <c r="JIB49" s="135" t="s">
        <v>97</v>
      </c>
      <c r="JIC49" s="135" t="s">
        <v>97</v>
      </c>
      <c r="JID49" s="135" t="s">
        <v>97</v>
      </c>
      <c r="JIE49" s="135" t="s">
        <v>97</v>
      </c>
      <c r="JIF49" s="135" t="s">
        <v>97</v>
      </c>
      <c r="JIG49" s="135" t="s">
        <v>97</v>
      </c>
      <c r="JIH49" s="135" t="s">
        <v>97</v>
      </c>
      <c r="JII49" s="135" t="s">
        <v>97</v>
      </c>
      <c r="JIJ49" s="135" t="s">
        <v>97</v>
      </c>
      <c r="JIK49" s="135" t="s">
        <v>97</v>
      </c>
      <c r="JIL49" s="135" t="s">
        <v>97</v>
      </c>
      <c r="JIM49" s="135" t="s">
        <v>97</v>
      </c>
      <c r="JIN49" s="135" t="s">
        <v>97</v>
      </c>
      <c r="JIO49" s="135" t="s">
        <v>97</v>
      </c>
      <c r="JIP49" s="135" t="s">
        <v>97</v>
      </c>
      <c r="JIQ49" s="135" t="s">
        <v>97</v>
      </c>
      <c r="JIR49" s="135" t="s">
        <v>97</v>
      </c>
      <c r="JIS49" s="135" t="s">
        <v>97</v>
      </c>
      <c r="JIT49" s="135" t="s">
        <v>97</v>
      </c>
      <c r="JIU49" s="135" t="s">
        <v>97</v>
      </c>
      <c r="JIV49" s="135" t="s">
        <v>97</v>
      </c>
      <c r="JIW49" s="135" t="s">
        <v>97</v>
      </c>
      <c r="JIX49" s="135" t="s">
        <v>97</v>
      </c>
      <c r="JIY49" s="135" t="s">
        <v>97</v>
      </c>
      <c r="JIZ49" s="135" t="s">
        <v>97</v>
      </c>
      <c r="JJA49" s="135" t="s">
        <v>97</v>
      </c>
      <c r="JJB49" s="135" t="s">
        <v>97</v>
      </c>
      <c r="JJC49" s="135" t="s">
        <v>97</v>
      </c>
      <c r="JJD49" s="135" t="s">
        <v>97</v>
      </c>
      <c r="JJE49" s="135" t="s">
        <v>97</v>
      </c>
      <c r="JJF49" s="135" t="s">
        <v>97</v>
      </c>
      <c r="JJG49" s="135" t="s">
        <v>97</v>
      </c>
      <c r="JJH49" s="135" t="s">
        <v>97</v>
      </c>
      <c r="JJI49" s="135" t="s">
        <v>97</v>
      </c>
      <c r="JJJ49" s="135" t="s">
        <v>97</v>
      </c>
      <c r="JJK49" s="135" t="s">
        <v>97</v>
      </c>
      <c r="JJL49" s="135" t="s">
        <v>97</v>
      </c>
      <c r="JJM49" s="135" t="s">
        <v>97</v>
      </c>
      <c r="JJN49" s="135" t="s">
        <v>97</v>
      </c>
      <c r="JJO49" s="135" t="s">
        <v>97</v>
      </c>
      <c r="JJP49" s="135" t="s">
        <v>97</v>
      </c>
      <c r="JJQ49" s="135" t="s">
        <v>97</v>
      </c>
      <c r="JJR49" s="135" t="s">
        <v>97</v>
      </c>
      <c r="JJS49" s="135" t="s">
        <v>97</v>
      </c>
      <c r="JJT49" s="135" t="s">
        <v>97</v>
      </c>
      <c r="JJU49" s="135" t="s">
        <v>97</v>
      </c>
      <c r="JJV49" s="135" t="s">
        <v>97</v>
      </c>
      <c r="JJW49" s="135" t="s">
        <v>97</v>
      </c>
      <c r="JJX49" s="135" t="s">
        <v>97</v>
      </c>
      <c r="JJY49" s="135" t="s">
        <v>97</v>
      </c>
      <c r="JJZ49" s="135" t="s">
        <v>97</v>
      </c>
      <c r="JKA49" s="135" t="s">
        <v>97</v>
      </c>
      <c r="JKB49" s="135" t="s">
        <v>97</v>
      </c>
      <c r="JKC49" s="135" t="s">
        <v>97</v>
      </c>
      <c r="JKD49" s="135" t="s">
        <v>97</v>
      </c>
      <c r="JKE49" s="135" t="s">
        <v>97</v>
      </c>
      <c r="JKF49" s="135" t="s">
        <v>97</v>
      </c>
      <c r="JKG49" s="135" t="s">
        <v>97</v>
      </c>
      <c r="JKH49" s="135" t="s">
        <v>97</v>
      </c>
      <c r="JKI49" s="135" t="s">
        <v>97</v>
      </c>
      <c r="JKJ49" s="135" t="s">
        <v>97</v>
      </c>
      <c r="JKK49" s="135" t="s">
        <v>97</v>
      </c>
      <c r="JKL49" s="135" t="s">
        <v>97</v>
      </c>
      <c r="JKM49" s="135" t="s">
        <v>97</v>
      </c>
      <c r="JKN49" s="135" t="s">
        <v>97</v>
      </c>
      <c r="JKO49" s="135" t="s">
        <v>97</v>
      </c>
      <c r="JKP49" s="135" t="s">
        <v>97</v>
      </c>
      <c r="JKQ49" s="135" t="s">
        <v>97</v>
      </c>
      <c r="JKR49" s="135" t="s">
        <v>97</v>
      </c>
      <c r="JKS49" s="135" t="s">
        <v>97</v>
      </c>
      <c r="JKT49" s="135" t="s">
        <v>97</v>
      </c>
      <c r="JKU49" s="135" t="s">
        <v>97</v>
      </c>
      <c r="JKV49" s="135" t="s">
        <v>97</v>
      </c>
      <c r="JKW49" s="135" t="s">
        <v>97</v>
      </c>
      <c r="JKX49" s="135" t="s">
        <v>97</v>
      </c>
      <c r="JKY49" s="135" t="s">
        <v>97</v>
      </c>
      <c r="JKZ49" s="135" t="s">
        <v>97</v>
      </c>
      <c r="JLA49" s="135" t="s">
        <v>97</v>
      </c>
      <c r="JLB49" s="135" t="s">
        <v>97</v>
      </c>
      <c r="JLC49" s="135" t="s">
        <v>97</v>
      </c>
      <c r="JLD49" s="135" t="s">
        <v>97</v>
      </c>
      <c r="JLE49" s="135" t="s">
        <v>97</v>
      </c>
      <c r="JLF49" s="135" t="s">
        <v>97</v>
      </c>
      <c r="JLG49" s="135" t="s">
        <v>97</v>
      </c>
      <c r="JLH49" s="135" t="s">
        <v>97</v>
      </c>
      <c r="JLI49" s="135" t="s">
        <v>97</v>
      </c>
      <c r="JLJ49" s="135" t="s">
        <v>97</v>
      </c>
      <c r="JLK49" s="135" t="s">
        <v>97</v>
      </c>
      <c r="JLL49" s="135" t="s">
        <v>97</v>
      </c>
      <c r="JLM49" s="135" t="s">
        <v>97</v>
      </c>
      <c r="JLN49" s="135" t="s">
        <v>97</v>
      </c>
      <c r="JLO49" s="135" t="s">
        <v>97</v>
      </c>
      <c r="JLP49" s="135" t="s">
        <v>97</v>
      </c>
      <c r="JLQ49" s="135" t="s">
        <v>97</v>
      </c>
      <c r="JLR49" s="135" t="s">
        <v>97</v>
      </c>
      <c r="JLS49" s="135" t="s">
        <v>97</v>
      </c>
      <c r="JLT49" s="135" t="s">
        <v>97</v>
      </c>
      <c r="JLU49" s="135" t="s">
        <v>97</v>
      </c>
      <c r="JLV49" s="135" t="s">
        <v>97</v>
      </c>
      <c r="JLW49" s="135" t="s">
        <v>97</v>
      </c>
      <c r="JLX49" s="135" t="s">
        <v>97</v>
      </c>
      <c r="JLY49" s="135" t="s">
        <v>97</v>
      </c>
      <c r="JLZ49" s="135" t="s">
        <v>97</v>
      </c>
      <c r="JMA49" s="135" t="s">
        <v>97</v>
      </c>
      <c r="JMB49" s="135" t="s">
        <v>97</v>
      </c>
      <c r="JMC49" s="135" t="s">
        <v>97</v>
      </c>
      <c r="JMD49" s="135" t="s">
        <v>97</v>
      </c>
      <c r="JME49" s="135" t="s">
        <v>97</v>
      </c>
      <c r="JMF49" s="135" t="s">
        <v>97</v>
      </c>
      <c r="JMG49" s="135" t="s">
        <v>97</v>
      </c>
      <c r="JMH49" s="135" t="s">
        <v>97</v>
      </c>
      <c r="JMI49" s="135" t="s">
        <v>97</v>
      </c>
      <c r="JMJ49" s="135" t="s">
        <v>97</v>
      </c>
      <c r="JMK49" s="135" t="s">
        <v>97</v>
      </c>
      <c r="JML49" s="135" t="s">
        <v>97</v>
      </c>
      <c r="JMM49" s="135" t="s">
        <v>97</v>
      </c>
      <c r="JMN49" s="135" t="s">
        <v>97</v>
      </c>
      <c r="JMO49" s="135" t="s">
        <v>97</v>
      </c>
      <c r="JMP49" s="135" t="s">
        <v>97</v>
      </c>
      <c r="JMQ49" s="135" t="s">
        <v>97</v>
      </c>
      <c r="JMR49" s="135" t="s">
        <v>97</v>
      </c>
      <c r="JMS49" s="135" t="s">
        <v>97</v>
      </c>
      <c r="JMT49" s="135" t="s">
        <v>97</v>
      </c>
      <c r="JMU49" s="135" t="s">
        <v>97</v>
      </c>
      <c r="JMV49" s="135" t="s">
        <v>97</v>
      </c>
      <c r="JMW49" s="135" t="s">
        <v>97</v>
      </c>
      <c r="JMX49" s="135" t="s">
        <v>97</v>
      </c>
      <c r="JMY49" s="135" t="s">
        <v>97</v>
      </c>
      <c r="JMZ49" s="135" t="s">
        <v>97</v>
      </c>
      <c r="JNA49" s="135" t="s">
        <v>97</v>
      </c>
      <c r="JNB49" s="135" t="s">
        <v>97</v>
      </c>
      <c r="JNC49" s="135" t="s">
        <v>97</v>
      </c>
      <c r="JND49" s="135" t="s">
        <v>97</v>
      </c>
      <c r="JNE49" s="135" t="s">
        <v>97</v>
      </c>
      <c r="JNF49" s="135" t="s">
        <v>97</v>
      </c>
      <c r="JNG49" s="135" t="s">
        <v>97</v>
      </c>
      <c r="JNH49" s="135" t="s">
        <v>97</v>
      </c>
      <c r="JNI49" s="135" t="s">
        <v>97</v>
      </c>
      <c r="JNJ49" s="135" t="s">
        <v>97</v>
      </c>
      <c r="JNK49" s="135" t="s">
        <v>97</v>
      </c>
      <c r="JNL49" s="135" t="s">
        <v>97</v>
      </c>
      <c r="JNM49" s="135" t="s">
        <v>97</v>
      </c>
      <c r="JNN49" s="135" t="s">
        <v>97</v>
      </c>
      <c r="JNO49" s="135" t="s">
        <v>97</v>
      </c>
      <c r="JNP49" s="135" t="s">
        <v>97</v>
      </c>
      <c r="JNQ49" s="135" t="s">
        <v>97</v>
      </c>
      <c r="JNR49" s="135" t="s">
        <v>97</v>
      </c>
      <c r="JNS49" s="135" t="s">
        <v>97</v>
      </c>
      <c r="JNT49" s="135" t="s">
        <v>97</v>
      </c>
      <c r="JNU49" s="135" t="s">
        <v>97</v>
      </c>
      <c r="JNV49" s="135" t="s">
        <v>97</v>
      </c>
      <c r="JNW49" s="135" t="s">
        <v>97</v>
      </c>
      <c r="JNX49" s="135" t="s">
        <v>97</v>
      </c>
      <c r="JNY49" s="135" t="s">
        <v>97</v>
      </c>
      <c r="JNZ49" s="135" t="s">
        <v>97</v>
      </c>
      <c r="JOA49" s="135" t="s">
        <v>97</v>
      </c>
      <c r="JOB49" s="135" t="s">
        <v>97</v>
      </c>
      <c r="JOC49" s="135" t="s">
        <v>97</v>
      </c>
      <c r="JOD49" s="135" t="s">
        <v>97</v>
      </c>
      <c r="JOE49" s="135" t="s">
        <v>97</v>
      </c>
      <c r="JOF49" s="135" t="s">
        <v>97</v>
      </c>
      <c r="JOG49" s="135" t="s">
        <v>97</v>
      </c>
      <c r="JOH49" s="135" t="s">
        <v>97</v>
      </c>
      <c r="JOI49" s="135" t="s">
        <v>97</v>
      </c>
      <c r="JOJ49" s="135" t="s">
        <v>97</v>
      </c>
      <c r="JOK49" s="135" t="s">
        <v>97</v>
      </c>
      <c r="JOL49" s="135" t="s">
        <v>97</v>
      </c>
      <c r="JOM49" s="135" t="s">
        <v>97</v>
      </c>
      <c r="JON49" s="135" t="s">
        <v>97</v>
      </c>
      <c r="JOO49" s="135" t="s">
        <v>97</v>
      </c>
      <c r="JOP49" s="135" t="s">
        <v>97</v>
      </c>
      <c r="JOQ49" s="135" t="s">
        <v>97</v>
      </c>
      <c r="JOR49" s="135" t="s">
        <v>97</v>
      </c>
      <c r="JOS49" s="135" t="s">
        <v>97</v>
      </c>
      <c r="JOT49" s="135" t="s">
        <v>97</v>
      </c>
      <c r="JOU49" s="135" t="s">
        <v>97</v>
      </c>
      <c r="JOV49" s="135" t="s">
        <v>97</v>
      </c>
      <c r="JOW49" s="135" t="s">
        <v>97</v>
      </c>
      <c r="JOX49" s="135" t="s">
        <v>97</v>
      </c>
      <c r="JOY49" s="135" t="s">
        <v>97</v>
      </c>
      <c r="JOZ49" s="135" t="s">
        <v>97</v>
      </c>
      <c r="JPA49" s="135" t="s">
        <v>97</v>
      </c>
      <c r="JPB49" s="135" t="s">
        <v>97</v>
      </c>
      <c r="JPC49" s="135" t="s">
        <v>97</v>
      </c>
      <c r="JPD49" s="135" t="s">
        <v>97</v>
      </c>
      <c r="JPE49" s="135" t="s">
        <v>97</v>
      </c>
      <c r="JPF49" s="135" t="s">
        <v>97</v>
      </c>
      <c r="JPG49" s="135" t="s">
        <v>97</v>
      </c>
      <c r="JPH49" s="135" t="s">
        <v>97</v>
      </c>
      <c r="JPI49" s="135" t="s">
        <v>97</v>
      </c>
      <c r="JPJ49" s="135" t="s">
        <v>97</v>
      </c>
      <c r="JPK49" s="135" t="s">
        <v>97</v>
      </c>
      <c r="JPL49" s="135" t="s">
        <v>97</v>
      </c>
      <c r="JPM49" s="135" t="s">
        <v>97</v>
      </c>
      <c r="JPN49" s="135" t="s">
        <v>97</v>
      </c>
      <c r="JPO49" s="135" t="s">
        <v>97</v>
      </c>
      <c r="JPP49" s="135" t="s">
        <v>97</v>
      </c>
      <c r="JPQ49" s="135" t="s">
        <v>97</v>
      </c>
      <c r="JPR49" s="135" t="s">
        <v>97</v>
      </c>
      <c r="JPS49" s="135" t="s">
        <v>97</v>
      </c>
      <c r="JPT49" s="135" t="s">
        <v>97</v>
      </c>
      <c r="JPU49" s="135" t="s">
        <v>97</v>
      </c>
      <c r="JPV49" s="135" t="s">
        <v>97</v>
      </c>
      <c r="JPW49" s="135" t="s">
        <v>97</v>
      </c>
      <c r="JPX49" s="135" t="s">
        <v>97</v>
      </c>
      <c r="JPY49" s="135" t="s">
        <v>97</v>
      </c>
      <c r="JPZ49" s="135" t="s">
        <v>97</v>
      </c>
      <c r="JQA49" s="135" t="s">
        <v>97</v>
      </c>
      <c r="JQB49" s="135" t="s">
        <v>97</v>
      </c>
      <c r="JQC49" s="135" t="s">
        <v>97</v>
      </c>
      <c r="JQD49" s="135" t="s">
        <v>97</v>
      </c>
      <c r="JQE49" s="135" t="s">
        <v>97</v>
      </c>
      <c r="JQF49" s="135" t="s">
        <v>97</v>
      </c>
      <c r="JQG49" s="135" t="s">
        <v>97</v>
      </c>
      <c r="JQH49" s="135" t="s">
        <v>97</v>
      </c>
      <c r="JQI49" s="135" t="s">
        <v>97</v>
      </c>
      <c r="JQJ49" s="135" t="s">
        <v>97</v>
      </c>
      <c r="JQK49" s="135" t="s">
        <v>97</v>
      </c>
      <c r="JQL49" s="135" t="s">
        <v>97</v>
      </c>
      <c r="JQM49" s="135" t="s">
        <v>97</v>
      </c>
      <c r="JQN49" s="135" t="s">
        <v>97</v>
      </c>
      <c r="JQO49" s="135" t="s">
        <v>97</v>
      </c>
      <c r="JQP49" s="135" t="s">
        <v>97</v>
      </c>
      <c r="JQQ49" s="135" t="s">
        <v>97</v>
      </c>
      <c r="JQR49" s="135" t="s">
        <v>97</v>
      </c>
      <c r="JQS49" s="135" t="s">
        <v>97</v>
      </c>
      <c r="JQT49" s="135" t="s">
        <v>97</v>
      </c>
      <c r="JQU49" s="135" t="s">
        <v>97</v>
      </c>
      <c r="JQV49" s="135" t="s">
        <v>97</v>
      </c>
      <c r="JQW49" s="135" t="s">
        <v>97</v>
      </c>
      <c r="JQX49" s="135" t="s">
        <v>97</v>
      </c>
      <c r="JQY49" s="135" t="s">
        <v>97</v>
      </c>
      <c r="JQZ49" s="135" t="s">
        <v>97</v>
      </c>
      <c r="JRA49" s="135" t="s">
        <v>97</v>
      </c>
      <c r="JRB49" s="135" t="s">
        <v>97</v>
      </c>
      <c r="JRC49" s="135" t="s">
        <v>97</v>
      </c>
      <c r="JRD49" s="135" t="s">
        <v>97</v>
      </c>
      <c r="JRE49" s="135" t="s">
        <v>97</v>
      </c>
      <c r="JRF49" s="135" t="s">
        <v>97</v>
      </c>
      <c r="JRG49" s="135" t="s">
        <v>97</v>
      </c>
      <c r="JRH49" s="135" t="s">
        <v>97</v>
      </c>
      <c r="JRI49" s="135" t="s">
        <v>97</v>
      </c>
      <c r="JRJ49" s="135" t="s">
        <v>97</v>
      </c>
      <c r="JRK49" s="135" t="s">
        <v>97</v>
      </c>
      <c r="JRL49" s="135" t="s">
        <v>97</v>
      </c>
      <c r="JRM49" s="135" t="s">
        <v>97</v>
      </c>
      <c r="JRN49" s="135" t="s">
        <v>97</v>
      </c>
      <c r="JRO49" s="135" t="s">
        <v>97</v>
      </c>
      <c r="JRP49" s="135" t="s">
        <v>97</v>
      </c>
      <c r="JRQ49" s="135" t="s">
        <v>97</v>
      </c>
      <c r="JRR49" s="135" t="s">
        <v>97</v>
      </c>
      <c r="JRS49" s="135" t="s">
        <v>97</v>
      </c>
      <c r="JRT49" s="135" t="s">
        <v>97</v>
      </c>
      <c r="JRU49" s="135" t="s">
        <v>97</v>
      </c>
      <c r="JRV49" s="135" t="s">
        <v>97</v>
      </c>
      <c r="JRW49" s="135" t="s">
        <v>97</v>
      </c>
      <c r="JRX49" s="135" t="s">
        <v>97</v>
      </c>
      <c r="JRY49" s="135" t="s">
        <v>97</v>
      </c>
      <c r="JRZ49" s="135" t="s">
        <v>97</v>
      </c>
      <c r="JSA49" s="135" t="s">
        <v>97</v>
      </c>
      <c r="JSB49" s="135" t="s">
        <v>97</v>
      </c>
      <c r="JSC49" s="135" t="s">
        <v>97</v>
      </c>
      <c r="JSD49" s="135" t="s">
        <v>97</v>
      </c>
      <c r="JSE49" s="135" t="s">
        <v>97</v>
      </c>
      <c r="JSF49" s="135" t="s">
        <v>97</v>
      </c>
      <c r="JSG49" s="135" t="s">
        <v>97</v>
      </c>
      <c r="JSH49" s="135" t="s">
        <v>97</v>
      </c>
      <c r="JSI49" s="135" t="s">
        <v>97</v>
      </c>
      <c r="JSJ49" s="135" t="s">
        <v>97</v>
      </c>
      <c r="JSK49" s="135" t="s">
        <v>97</v>
      </c>
      <c r="JSL49" s="135" t="s">
        <v>97</v>
      </c>
      <c r="JSM49" s="135" t="s">
        <v>97</v>
      </c>
      <c r="JSN49" s="135" t="s">
        <v>97</v>
      </c>
      <c r="JSO49" s="135" t="s">
        <v>97</v>
      </c>
      <c r="JSP49" s="135" t="s">
        <v>97</v>
      </c>
      <c r="JSQ49" s="135" t="s">
        <v>97</v>
      </c>
      <c r="JSR49" s="135" t="s">
        <v>97</v>
      </c>
      <c r="JSS49" s="135" t="s">
        <v>97</v>
      </c>
      <c r="JST49" s="135" t="s">
        <v>97</v>
      </c>
      <c r="JSU49" s="135" t="s">
        <v>97</v>
      </c>
      <c r="JSV49" s="135" t="s">
        <v>97</v>
      </c>
      <c r="JSW49" s="135" t="s">
        <v>97</v>
      </c>
      <c r="JSX49" s="135" t="s">
        <v>97</v>
      </c>
      <c r="JSY49" s="135" t="s">
        <v>97</v>
      </c>
      <c r="JSZ49" s="135" t="s">
        <v>97</v>
      </c>
      <c r="JTA49" s="135" t="s">
        <v>97</v>
      </c>
      <c r="JTB49" s="135" t="s">
        <v>97</v>
      </c>
      <c r="JTC49" s="135" t="s">
        <v>97</v>
      </c>
      <c r="JTD49" s="135" t="s">
        <v>97</v>
      </c>
      <c r="JTE49" s="135" t="s">
        <v>97</v>
      </c>
      <c r="JTF49" s="135" t="s">
        <v>97</v>
      </c>
      <c r="JTG49" s="135" t="s">
        <v>97</v>
      </c>
      <c r="JTH49" s="135" t="s">
        <v>97</v>
      </c>
      <c r="JTI49" s="135" t="s">
        <v>97</v>
      </c>
      <c r="JTJ49" s="135" t="s">
        <v>97</v>
      </c>
      <c r="JTK49" s="135" t="s">
        <v>97</v>
      </c>
      <c r="JTL49" s="135" t="s">
        <v>97</v>
      </c>
      <c r="JTM49" s="135" t="s">
        <v>97</v>
      </c>
      <c r="JTN49" s="135" t="s">
        <v>97</v>
      </c>
      <c r="JTO49" s="135" t="s">
        <v>97</v>
      </c>
      <c r="JTP49" s="135" t="s">
        <v>97</v>
      </c>
      <c r="JTQ49" s="135" t="s">
        <v>97</v>
      </c>
      <c r="JTR49" s="135" t="s">
        <v>97</v>
      </c>
      <c r="JTS49" s="135" t="s">
        <v>97</v>
      </c>
      <c r="JTT49" s="135" t="s">
        <v>97</v>
      </c>
      <c r="JTU49" s="135" t="s">
        <v>97</v>
      </c>
      <c r="JTV49" s="135" t="s">
        <v>97</v>
      </c>
      <c r="JTW49" s="135" t="s">
        <v>97</v>
      </c>
      <c r="JTX49" s="135" t="s">
        <v>97</v>
      </c>
      <c r="JTY49" s="135" t="s">
        <v>97</v>
      </c>
      <c r="JTZ49" s="135" t="s">
        <v>97</v>
      </c>
      <c r="JUA49" s="135" t="s">
        <v>97</v>
      </c>
      <c r="JUB49" s="135" t="s">
        <v>97</v>
      </c>
      <c r="JUC49" s="135" t="s">
        <v>97</v>
      </c>
      <c r="JUD49" s="135" t="s">
        <v>97</v>
      </c>
      <c r="JUE49" s="135" t="s">
        <v>97</v>
      </c>
      <c r="JUF49" s="135" t="s">
        <v>97</v>
      </c>
      <c r="JUG49" s="135" t="s">
        <v>97</v>
      </c>
      <c r="JUH49" s="135" t="s">
        <v>97</v>
      </c>
      <c r="JUI49" s="135" t="s">
        <v>97</v>
      </c>
      <c r="JUJ49" s="135" t="s">
        <v>97</v>
      </c>
      <c r="JUK49" s="135" t="s">
        <v>97</v>
      </c>
      <c r="JUL49" s="135" t="s">
        <v>97</v>
      </c>
      <c r="JUM49" s="135" t="s">
        <v>97</v>
      </c>
      <c r="JUN49" s="135" t="s">
        <v>97</v>
      </c>
      <c r="JUO49" s="135" t="s">
        <v>97</v>
      </c>
      <c r="JUP49" s="135" t="s">
        <v>97</v>
      </c>
      <c r="JUQ49" s="135" t="s">
        <v>97</v>
      </c>
      <c r="JUR49" s="135" t="s">
        <v>97</v>
      </c>
      <c r="JUS49" s="135" t="s">
        <v>97</v>
      </c>
      <c r="JUT49" s="135" t="s">
        <v>97</v>
      </c>
      <c r="JUU49" s="135" t="s">
        <v>97</v>
      </c>
      <c r="JUV49" s="135" t="s">
        <v>97</v>
      </c>
      <c r="JUW49" s="135" t="s">
        <v>97</v>
      </c>
      <c r="JUX49" s="135" t="s">
        <v>97</v>
      </c>
      <c r="JUY49" s="135" t="s">
        <v>97</v>
      </c>
      <c r="JUZ49" s="135" t="s">
        <v>97</v>
      </c>
      <c r="JVA49" s="135" t="s">
        <v>97</v>
      </c>
      <c r="JVB49" s="135" t="s">
        <v>97</v>
      </c>
      <c r="JVC49" s="135" t="s">
        <v>97</v>
      </c>
      <c r="JVD49" s="135" t="s">
        <v>97</v>
      </c>
      <c r="JVE49" s="135" t="s">
        <v>97</v>
      </c>
      <c r="JVF49" s="135" t="s">
        <v>97</v>
      </c>
      <c r="JVG49" s="135" t="s">
        <v>97</v>
      </c>
      <c r="JVH49" s="135" t="s">
        <v>97</v>
      </c>
      <c r="JVI49" s="135" t="s">
        <v>97</v>
      </c>
      <c r="JVJ49" s="135" t="s">
        <v>97</v>
      </c>
      <c r="JVK49" s="135" t="s">
        <v>97</v>
      </c>
      <c r="JVL49" s="135" t="s">
        <v>97</v>
      </c>
      <c r="JVM49" s="135" t="s">
        <v>97</v>
      </c>
      <c r="JVN49" s="135" t="s">
        <v>97</v>
      </c>
      <c r="JVO49" s="135" t="s">
        <v>97</v>
      </c>
      <c r="JVP49" s="135" t="s">
        <v>97</v>
      </c>
      <c r="JVQ49" s="135" t="s">
        <v>97</v>
      </c>
      <c r="JVR49" s="135" t="s">
        <v>97</v>
      </c>
      <c r="JVS49" s="135" t="s">
        <v>97</v>
      </c>
      <c r="JVT49" s="135" t="s">
        <v>97</v>
      </c>
      <c r="JVU49" s="135" t="s">
        <v>97</v>
      </c>
      <c r="JVV49" s="135" t="s">
        <v>97</v>
      </c>
      <c r="JVW49" s="135" t="s">
        <v>97</v>
      </c>
      <c r="JVX49" s="135" t="s">
        <v>97</v>
      </c>
      <c r="JVY49" s="135" t="s">
        <v>97</v>
      </c>
      <c r="JVZ49" s="135" t="s">
        <v>97</v>
      </c>
      <c r="JWA49" s="135" t="s">
        <v>97</v>
      </c>
      <c r="JWB49" s="135" t="s">
        <v>97</v>
      </c>
      <c r="JWC49" s="135" t="s">
        <v>97</v>
      </c>
      <c r="JWD49" s="135" t="s">
        <v>97</v>
      </c>
      <c r="JWE49" s="135" t="s">
        <v>97</v>
      </c>
      <c r="JWF49" s="135" t="s">
        <v>97</v>
      </c>
      <c r="JWG49" s="135" t="s">
        <v>97</v>
      </c>
      <c r="JWH49" s="135" t="s">
        <v>97</v>
      </c>
      <c r="JWI49" s="135" t="s">
        <v>97</v>
      </c>
      <c r="JWJ49" s="135" t="s">
        <v>97</v>
      </c>
      <c r="JWK49" s="135" t="s">
        <v>97</v>
      </c>
      <c r="JWL49" s="135" t="s">
        <v>97</v>
      </c>
      <c r="JWM49" s="135" t="s">
        <v>97</v>
      </c>
      <c r="JWN49" s="135" t="s">
        <v>97</v>
      </c>
      <c r="JWO49" s="135" t="s">
        <v>97</v>
      </c>
      <c r="JWP49" s="135" t="s">
        <v>97</v>
      </c>
      <c r="JWQ49" s="135" t="s">
        <v>97</v>
      </c>
      <c r="JWR49" s="135" t="s">
        <v>97</v>
      </c>
      <c r="JWS49" s="135" t="s">
        <v>97</v>
      </c>
      <c r="JWT49" s="135" t="s">
        <v>97</v>
      </c>
      <c r="JWU49" s="135" t="s">
        <v>97</v>
      </c>
      <c r="JWV49" s="135" t="s">
        <v>97</v>
      </c>
      <c r="JWW49" s="135" t="s">
        <v>97</v>
      </c>
      <c r="JWX49" s="135" t="s">
        <v>97</v>
      </c>
      <c r="JWY49" s="135" t="s">
        <v>97</v>
      </c>
      <c r="JWZ49" s="135" t="s">
        <v>97</v>
      </c>
      <c r="JXA49" s="135" t="s">
        <v>97</v>
      </c>
      <c r="JXB49" s="135" t="s">
        <v>97</v>
      </c>
      <c r="JXC49" s="135" t="s">
        <v>97</v>
      </c>
      <c r="JXD49" s="135" t="s">
        <v>97</v>
      </c>
      <c r="JXE49" s="135" t="s">
        <v>97</v>
      </c>
      <c r="JXF49" s="135" t="s">
        <v>97</v>
      </c>
      <c r="JXG49" s="135" t="s">
        <v>97</v>
      </c>
      <c r="JXH49" s="135" t="s">
        <v>97</v>
      </c>
      <c r="JXI49" s="135" t="s">
        <v>97</v>
      </c>
      <c r="JXJ49" s="135" t="s">
        <v>97</v>
      </c>
      <c r="JXK49" s="135" t="s">
        <v>97</v>
      </c>
      <c r="JXL49" s="135" t="s">
        <v>97</v>
      </c>
      <c r="JXM49" s="135" t="s">
        <v>97</v>
      </c>
      <c r="JXN49" s="135" t="s">
        <v>97</v>
      </c>
      <c r="JXO49" s="135" t="s">
        <v>97</v>
      </c>
      <c r="JXP49" s="135" t="s">
        <v>97</v>
      </c>
      <c r="JXQ49" s="135" t="s">
        <v>97</v>
      </c>
      <c r="JXR49" s="135" t="s">
        <v>97</v>
      </c>
      <c r="JXS49" s="135" t="s">
        <v>97</v>
      </c>
      <c r="JXT49" s="135" t="s">
        <v>97</v>
      </c>
      <c r="JXU49" s="135" t="s">
        <v>97</v>
      </c>
      <c r="JXV49" s="135" t="s">
        <v>97</v>
      </c>
      <c r="JXW49" s="135" t="s">
        <v>97</v>
      </c>
      <c r="JXX49" s="135" t="s">
        <v>97</v>
      </c>
      <c r="JXY49" s="135" t="s">
        <v>97</v>
      </c>
      <c r="JXZ49" s="135" t="s">
        <v>97</v>
      </c>
      <c r="JYA49" s="135" t="s">
        <v>97</v>
      </c>
      <c r="JYB49" s="135" t="s">
        <v>97</v>
      </c>
      <c r="JYC49" s="135" t="s">
        <v>97</v>
      </c>
      <c r="JYD49" s="135" t="s">
        <v>97</v>
      </c>
      <c r="JYE49" s="135" t="s">
        <v>97</v>
      </c>
      <c r="JYF49" s="135" t="s">
        <v>97</v>
      </c>
      <c r="JYG49" s="135" t="s">
        <v>97</v>
      </c>
      <c r="JYH49" s="135" t="s">
        <v>97</v>
      </c>
      <c r="JYI49" s="135" t="s">
        <v>97</v>
      </c>
      <c r="JYJ49" s="135" t="s">
        <v>97</v>
      </c>
      <c r="JYK49" s="135" t="s">
        <v>97</v>
      </c>
      <c r="JYL49" s="135" t="s">
        <v>97</v>
      </c>
      <c r="JYM49" s="135" t="s">
        <v>97</v>
      </c>
      <c r="JYN49" s="135" t="s">
        <v>97</v>
      </c>
      <c r="JYO49" s="135" t="s">
        <v>97</v>
      </c>
      <c r="JYP49" s="135" t="s">
        <v>97</v>
      </c>
      <c r="JYQ49" s="135" t="s">
        <v>97</v>
      </c>
      <c r="JYR49" s="135" t="s">
        <v>97</v>
      </c>
      <c r="JYS49" s="135" t="s">
        <v>97</v>
      </c>
      <c r="JYT49" s="135" t="s">
        <v>97</v>
      </c>
      <c r="JYU49" s="135" t="s">
        <v>97</v>
      </c>
      <c r="JYV49" s="135" t="s">
        <v>97</v>
      </c>
      <c r="JYW49" s="135" t="s">
        <v>97</v>
      </c>
      <c r="JYX49" s="135" t="s">
        <v>97</v>
      </c>
      <c r="JYY49" s="135" t="s">
        <v>97</v>
      </c>
      <c r="JYZ49" s="135" t="s">
        <v>97</v>
      </c>
      <c r="JZA49" s="135" t="s">
        <v>97</v>
      </c>
      <c r="JZB49" s="135" t="s">
        <v>97</v>
      </c>
      <c r="JZC49" s="135" t="s">
        <v>97</v>
      </c>
      <c r="JZD49" s="135" t="s">
        <v>97</v>
      </c>
      <c r="JZE49" s="135" t="s">
        <v>97</v>
      </c>
      <c r="JZF49" s="135" t="s">
        <v>97</v>
      </c>
      <c r="JZG49" s="135" t="s">
        <v>97</v>
      </c>
      <c r="JZH49" s="135" t="s">
        <v>97</v>
      </c>
      <c r="JZI49" s="135" t="s">
        <v>97</v>
      </c>
      <c r="JZJ49" s="135" t="s">
        <v>97</v>
      </c>
      <c r="JZK49" s="135" t="s">
        <v>97</v>
      </c>
      <c r="JZL49" s="135" t="s">
        <v>97</v>
      </c>
      <c r="JZM49" s="135" t="s">
        <v>97</v>
      </c>
      <c r="JZN49" s="135" t="s">
        <v>97</v>
      </c>
      <c r="JZO49" s="135" t="s">
        <v>97</v>
      </c>
      <c r="JZP49" s="135" t="s">
        <v>97</v>
      </c>
      <c r="JZQ49" s="135" t="s">
        <v>97</v>
      </c>
      <c r="JZR49" s="135" t="s">
        <v>97</v>
      </c>
      <c r="JZS49" s="135" t="s">
        <v>97</v>
      </c>
      <c r="JZT49" s="135" t="s">
        <v>97</v>
      </c>
      <c r="JZU49" s="135" t="s">
        <v>97</v>
      </c>
      <c r="JZV49" s="135" t="s">
        <v>97</v>
      </c>
      <c r="JZW49" s="135" t="s">
        <v>97</v>
      </c>
      <c r="JZX49" s="135" t="s">
        <v>97</v>
      </c>
      <c r="JZY49" s="135" t="s">
        <v>97</v>
      </c>
      <c r="JZZ49" s="135" t="s">
        <v>97</v>
      </c>
      <c r="KAA49" s="135" t="s">
        <v>97</v>
      </c>
      <c r="KAB49" s="135" t="s">
        <v>97</v>
      </c>
      <c r="KAC49" s="135" t="s">
        <v>97</v>
      </c>
      <c r="KAD49" s="135" t="s">
        <v>97</v>
      </c>
      <c r="KAE49" s="135" t="s">
        <v>97</v>
      </c>
      <c r="KAF49" s="135" t="s">
        <v>97</v>
      </c>
      <c r="KAG49" s="135" t="s">
        <v>97</v>
      </c>
      <c r="KAH49" s="135" t="s">
        <v>97</v>
      </c>
      <c r="KAI49" s="135" t="s">
        <v>97</v>
      </c>
      <c r="KAJ49" s="135" t="s">
        <v>97</v>
      </c>
      <c r="KAK49" s="135" t="s">
        <v>97</v>
      </c>
      <c r="KAL49" s="135" t="s">
        <v>97</v>
      </c>
      <c r="KAM49" s="135" t="s">
        <v>97</v>
      </c>
      <c r="KAN49" s="135" t="s">
        <v>97</v>
      </c>
      <c r="KAO49" s="135" t="s">
        <v>97</v>
      </c>
      <c r="KAP49" s="135" t="s">
        <v>97</v>
      </c>
      <c r="KAQ49" s="135" t="s">
        <v>97</v>
      </c>
      <c r="KAR49" s="135" t="s">
        <v>97</v>
      </c>
      <c r="KAS49" s="135" t="s">
        <v>97</v>
      </c>
      <c r="KAT49" s="135" t="s">
        <v>97</v>
      </c>
      <c r="KAU49" s="135" t="s">
        <v>97</v>
      </c>
      <c r="KAV49" s="135" t="s">
        <v>97</v>
      </c>
      <c r="KAW49" s="135" t="s">
        <v>97</v>
      </c>
      <c r="KAX49" s="135" t="s">
        <v>97</v>
      </c>
      <c r="KAY49" s="135" t="s">
        <v>97</v>
      </c>
      <c r="KAZ49" s="135" t="s">
        <v>97</v>
      </c>
      <c r="KBA49" s="135" t="s">
        <v>97</v>
      </c>
      <c r="KBB49" s="135" t="s">
        <v>97</v>
      </c>
      <c r="KBC49" s="135" t="s">
        <v>97</v>
      </c>
      <c r="KBD49" s="135" t="s">
        <v>97</v>
      </c>
      <c r="KBE49" s="135" t="s">
        <v>97</v>
      </c>
      <c r="KBF49" s="135" t="s">
        <v>97</v>
      </c>
      <c r="KBG49" s="135" t="s">
        <v>97</v>
      </c>
      <c r="KBH49" s="135" t="s">
        <v>97</v>
      </c>
      <c r="KBI49" s="135" t="s">
        <v>97</v>
      </c>
      <c r="KBJ49" s="135" t="s">
        <v>97</v>
      </c>
      <c r="KBK49" s="135" t="s">
        <v>97</v>
      </c>
      <c r="KBL49" s="135" t="s">
        <v>97</v>
      </c>
      <c r="KBM49" s="135" t="s">
        <v>97</v>
      </c>
      <c r="KBN49" s="135" t="s">
        <v>97</v>
      </c>
      <c r="KBO49" s="135" t="s">
        <v>97</v>
      </c>
      <c r="KBP49" s="135" t="s">
        <v>97</v>
      </c>
      <c r="KBQ49" s="135" t="s">
        <v>97</v>
      </c>
      <c r="KBR49" s="135" t="s">
        <v>97</v>
      </c>
      <c r="KBS49" s="135" t="s">
        <v>97</v>
      </c>
      <c r="KBT49" s="135" t="s">
        <v>97</v>
      </c>
      <c r="KBU49" s="135" t="s">
        <v>97</v>
      </c>
      <c r="KBV49" s="135" t="s">
        <v>97</v>
      </c>
      <c r="KBW49" s="135" t="s">
        <v>97</v>
      </c>
      <c r="KBX49" s="135" t="s">
        <v>97</v>
      </c>
      <c r="KBY49" s="135" t="s">
        <v>97</v>
      </c>
      <c r="KBZ49" s="135" t="s">
        <v>97</v>
      </c>
      <c r="KCA49" s="135" t="s">
        <v>97</v>
      </c>
      <c r="KCB49" s="135" t="s">
        <v>97</v>
      </c>
      <c r="KCC49" s="135" t="s">
        <v>97</v>
      </c>
      <c r="KCD49" s="135" t="s">
        <v>97</v>
      </c>
      <c r="KCE49" s="135" t="s">
        <v>97</v>
      </c>
      <c r="KCF49" s="135" t="s">
        <v>97</v>
      </c>
      <c r="KCG49" s="135" t="s">
        <v>97</v>
      </c>
      <c r="KCH49" s="135" t="s">
        <v>97</v>
      </c>
      <c r="KCI49" s="135" t="s">
        <v>97</v>
      </c>
      <c r="KCJ49" s="135" t="s">
        <v>97</v>
      </c>
      <c r="KCK49" s="135" t="s">
        <v>97</v>
      </c>
      <c r="KCL49" s="135" t="s">
        <v>97</v>
      </c>
      <c r="KCM49" s="135" t="s">
        <v>97</v>
      </c>
      <c r="KCN49" s="135" t="s">
        <v>97</v>
      </c>
      <c r="KCO49" s="135" t="s">
        <v>97</v>
      </c>
      <c r="KCP49" s="135" t="s">
        <v>97</v>
      </c>
      <c r="KCQ49" s="135" t="s">
        <v>97</v>
      </c>
      <c r="KCR49" s="135" t="s">
        <v>97</v>
      </c>
      <c r="KCS49" s="135" t="s">
        <v>97</v>
      </c>
      <c r="KCT49" s="135" t="s">
        <v>97</v>
      </c>
      <c r="KCU49" s="135" t="s">
        <v>97</v>
      </c>
      <c r="KCV49" s="135" t="s">
        <v>97</v>
      </c>
      <c r="KCW49" s="135" t="s">
        <v>97</v>
      </c>
      <c r="KCX49" s="135" t="s">
        <v>97</v>
      </c>
      <c r="KCY49" s="135" t="s">
        <v>97</v>
      </c>
      <c r="KCZ49" s="135" t="s">
        <v>97</v>
      </c>
      <c r="KDA49" s="135" t="s">
        <v>97</v>
      </c>
      <c r="KDB49" s="135" t="s">
        <v>97</v>
      </c>
      <c r="KDC49" s="135" t="s">
        <v>97</v>
      </c>
      <c r="KDD49" s="135" t="s">
        <v>97</v>
      </c>
      <c r="KDE49" s="135" t="s">
        <v>97</v>
      </c>
      <c r="KDF49" s="135" t="s">
        <v>97</v>
      </c>
      <c r="KDG49" s="135" t="s">
        <v>97</v>
      </c>
      <c r="KDH49" s="135" t="s">
        <v>97</v>
      </c>
      <c r="KDI49" s="135" t="s">
        <v>97</v>
      </c>
      <c r="KDJ49" s="135" t="s">
        <v>97</v>
      </c>
      <c r="KDK49" s="135" t="s">
        <v>97</v>
      </c>
      <c r="KDL49" s="135" t="s">
        <v>97</v>
      </c>
      <c r="KDM49" s="135" t="s">
        <v>97</v>
      </c>
      <c r="KDN49" s="135" t="s">
        <v>97</v>
      </c>
      <c r="KDO49" s="135" t="s">
        <v>97</v>
      </c>
      <c r="KDP49" s="135" t="s">
        <v>97</v>
      </c>
      <c r="KDQ49" s="135" t="s">
        <v>97</v>
      </c>
      <c r="KDR49" s="135" t="s">
        <v>97</v>
      </c>
      <c r="KDS49" s="135" t="s">
        <v>97</v>
      </c>
      <c r="KDT49" s="135" t="s">
        <v>97</v>
      </c>
      <c r="KDU49" s="135" t="s">
        <v>97</v>
      </c>
      <c r="KDV49" s="135" t="s">
        <v>97</v>
      </c>
      <c r="KDW49" s="135" t="s">
        <v>97</v>
      </c>
      <c r="KDX49" s="135" t="s">
        <v>97</v>
      </c>
      <c r="KDY49" s="135" t="s">
        <v>97</v>
      </c>
      <c r="KDZ49" s="135" t="s">
        <v>97</v>
      </c>
      <c r="KEA49" s="135" t="s">
        <v>97</v>
      </c>
      <c r="KEB49" s="135" t="s">
        <v>97</v>
      </c>
      <c r="KEC49" s="135" t="s">
        <v>97</v>
      </c>
      <c r="KED49" s="135" t="s">
        <v>97</v>
      </c>
      <c r="KEE49" s="135" t="s">
        <v>97</v>
      </c>
      <c r="KEF49" s="135" t="s">
        <v>97</v>
      </c>
      <c r="KEG49" s="135" t="s">
        <v>97</v>
      </c>
      <c r="KEH49" s="135" t="s">
        <v>97</v>
      </c>
      <c r="KEI49" s="135" t="s">
        <v>97</v>
      </c>
      <c r="KEJ49" s="135" t="s">
        <v>97</v>
      </c>
      <c r="KEK49" s="135" t="s">
        <v>97</v>
      </c>
      <c r="KEL49" s="135" t="s">
        <v>97</v>
      </c>
      <c r="KEM49" s="135" t="s">
        <v>97</v>
      </c>
      <c r="KEN49" s="135" t="s">
        <v>97</v>
      </c>
      <c r="KEO49" s="135" t="s">
        <v>97</v>
      </c>
      <c r="KEP49" s="135" t="s">
        <v>97</v>
      </c>
      <c r="KEQ49" s="135" t="s">
        <v>97</v>
      </c>
      <c r="KER49" s="135" t="s">
        <v>97</v>
      </c>
      <c r="KES49" s="135" t="s">
        <v>97</v>
      </c>
      <c r="KET49" s="135" t="s">
        <v>97</v>
      </c>
      <c r="KEU49" s="135" t="s">
        <v>97</v>
      </c>
      <c r="KEV49" s="135" t="s">
        <v>97</v>
      </c>
      <c r="KEW49" s="135" t="s">
        <v>97</v>
      </c>
      <c r="KEX49" s="135" t="s">
        <v>97</v>
      </c>
      <c r="KEY49" s="135" t="s">
        <v>97</v>
      </c>
      <c r="KEZ49" s="135" t="s">
        <v>97</v>
      </c>
      <c r="KFA49" s="135" t="s">
        <v>97</v>
      </c>
      <c r="KFB49" s="135" t="s">
        <v>97</v>
      </c>
      <c r="KFC49" s="135" t="s">
        <v>97</v>
      </c>
      <c r="KFD49" s="135" t="s">
        <v>97</v>
      </c>
      <c r="KFE49" s="135" t="s">
        <v>97</v>
      </c>
      <c r="KFF49" s="135" t="s">
        <v>97</v>
      </c>
      <c r="KFG49" s="135" t="s">
        <v>97</v>
      </c>
      <c r="KFH49" s="135" t="s">
        <v>97</v>
      </c>
      <c r="KFI49" s="135" t="s">
        <v>97</v>
      </c>
      <c r="KFJ49" s="135" t="s">
        <v>97</v>
      </c>
      <c r="KFK49" s="135" t="s">
        <v>97</v>
      </c>
      <c r="KFL49" s="135" t="s">
        <v>97</v>
      </c>
      <c r="KFM49" s="135" t="s">
        <v>97</v>
      </c>
      <c r="KFN49" s="135" t="s">
        <v>97</v>
      </c>
      <c r="KFO49" s="135" t="s">
        <v>97</v>
      </c>
      <c r="KFP49" s="135" t="s">
        <v>97</v>
      </c>
      <c r="KFQ49" s="135" t="s">
        <v>97</v>
      </c>
      <c r="KFR49" s="135" t="s">
        <v>97</v>
      </c>
      <c r="KFS49" s="135" t="s">
        <v>97</v>
      </c>
      <c r="KFT49" s="135" t="s">
        <v>97</v>
      </c>
      <c r="KFU49" s="135" t="s">
        <v>97</v>
      </c>
      <c r="KFV49" s="135" t="s">
        <v>97</v>
      </c>
      <c r="KFW49" s="135" t="s">
        <v>97</v>
      </c>
      <c r="KFX49" s="135" t="s">
        <v>97</v>
      </c>
      <c r="KFY49" s="135" t="s">
        <v>97</v>
      </c>
      <c r="KFZ49" s="135" t="s">
        <v>97</v>
      </c>
      <c r="KGA49" s="135" t="s">
        <v>97</v>
      </c>
      <c r="KGB49" s="135" t="s">
        <v>97</v>
      </c>
      <c r="KGC49" s="135" t="s">
        <v>97</v>
      </c>
      <c r="KGD49" s="135" t="s">
        <v>97</v>
      </c>
      <c r="KGE49" s="135" t="s">
        <v>97</v>
      </c>
      <c r="KGF49" s="135" t="s">
        <v>97</v>
      </c>
      <c r="KGG49" s="135" t="s">
        <v>97</v>
      </c>
      <c r="KGH49" s="135" t="s">
        <v>97</v>
      </c>
      <c r="KGI49" s="135" t="s">
        <v>97</v>
      </c>
      <c r="KGJ49" s="135" t="s">
        <v>97</v>
      </c>
      <c r="KGK49" s="135" t="s">
        <v>97</v>
      </c>
      <c r="KGL49" s="135" t="s">
        <v>97</v>
      </c>
      <c r="KGM49" s="135" t="s">
        <v>97</v>
      </c>
      <c r="KGN49" s="135" t="s">
        <v>97</v>
      </c>
      <c r="KGO49" s="135" t="s">
        <v>97</v>
      </c>
      <c r="KGP49" s="135" t="s">
        <v>97</v>
      </c>
      <c r="KGQ49" s="135" t="s">
        <v>97</v>
      </c>
      <c r="KGR49" s="135" t="s">
        <v>97</v>
      </c>
      <c r="KGS49" s="135" t="s">
        <v>97</v>
      </c>
      <c r="KGT49" s="135" t="s">
        <v>97</v>
      </c>
      <c r="KGU49" s="135" t="s">
        <v>97</v>
      </c>
      <c r="KGV49" s="135" t="s">
        <v>97</v>
      </c>
      <c r="KGW49" s="135" t="s">
        <v>97</v>
      </c>
      <c r="KGX49" s="135" t="s">
        <v>97</v>
      </c>
      <c r="KGY49" s="135" t="s">
        <v>97</v>
      </c>
      <c r="KGZ49" s="135" t="s">
        <v>97</v>
      </c>
      <c r="KHA49" s="135" t="s">
        <v>97</v>
      </c>
      <c r="KHB49" s="135" t="s">
        <v>97</v>
      </c>
      <c r="KHC49" s="135" t="s">
        <v>97</v>
      </c>
      <c r="KHD49" s="135" t="s">
        <v>97</v>
      </c>
      <c r="KHE49" s="135" t="s">
        <v>97</v>
      </c>
      <c r="KHF49" s="135" t="s">
        <v>97</v>
      </c>
      <c r="KHG49" s="135" t="s">
        <v>97</v>
      </c>
      <c r="KHH49" s="135" t="s">
        <v>97</v>
      </c>
      <c r="KHI49" s="135" t="s">
        <v>97</v>
      </c>
      <c r="KHJ49" s="135" t="s">
        <v>97</v>
      </c>
      <c r="KHK49" s="135" t="s">
        <v>97</v>
      </c>
      <c r="KHL49" s="135" t="s">
        <v>97</v>
      </c>
      <c r="KHM49" s="135" t="s">
        <v>97</v>
      </c>
      <c r="KHN49" s="135" t="s">
        <v>97</v>
      </c>
      <c r="KHO49" s="135" t="s">
        <v>97</v>
      </c>
      <c r="KHP49" s="135" t="s">
        <v>97</v>
      </c>
      <c r="KHQ49" s="135" t="s">
        <v>97</v>
      </c>
      <c r="KHR49" s="135" t="s">
        <v>97</v>
      </c>
      <c r="KHS49" s="135" t="s">
        <v>97</v>
      </c>
      <c r="KHT49" s="135" t="s">
        <v>97</v>
      </c>
      <c r="KHU49" s="135" t="s">
        <v>97</v>
      </c>
      <c r="KHV49" s="135" t="s">
        <v>97</v>
      </c>
      <c r="KHW49" s="135" t="s">
        <v>97</v>
      </c>
      <c r="KHX49" s="135" t="s">
        <v>97</v>
      </c>
      <c r="KHY49" s="135" t="s">
        <v>97</v>
      </c>
      <c r="KHZ49" s="135" t="s">
        <v>97</v>
      </c>
      <c r="KIA49" s="135" t="s">
        <v>97</v>
      </c>
      <c r="KIB49" s="135" t="s">
        <v>97</v>
      </c>
      <c r="KIC49" s="135" t="s">
        <v>97</v>
      </c>
      <c r="KID49" s="135" t="s">
        <v>97</v>
      </c>
      <c r="KIE49" s="135" t="s">
        <v>97</v>
      </c>
      <c r="KIF49" s="135" t="s">
        <v>97</v>
      </c>
      <c r="KIG49" s="135" t="s">
        <v>97</v>
      </c>
      <c r="KIH49" s="135" t="s">
        <v>97</v>
      </c>
      <c r="KII49" s="135" t="s">
        <v>97</v>
      </c>
      <c r="KIJ49" s="135" t="s">
        <v>97</v>
      </c>
      <c r="KIK49" s="135" t="s">
        <v>97</v>
      </c>
      <c r="KIL49" s="135" t="s">
        <v>97</v>
      </c>
      <c r="KIM49" s="135" t="s">
        <v>97</v>
      </c>
      <c r="KIN49" s="135" t="s">
        <v>97</v>
      </c>
      <c r="KIO49" s="135" t="s">
        <v>97</v>
      </c>
      <c r="KIP49" s="135" t="s">
        <v>97</v>
      </c>
      <c r="KIQ49" s="135" t="s">
        <v>97</v>
      </c>
      <c r="KIR49" s="135" t="s">
        <v>97</v>
      </c>
      <c r="KIS49" s="135" t="s">
        <v>97</v>
      </c>
      <c r="KIT49" s="135" t="s">
        <v>97</v>
      </c>
      <c r="KIU49" s="135" t="s">
        <v>97</v>
      </c>
      <c r="KIV49" s="135" t="s">
        <v>97</v>
      </c>
      <c r="KIW49" s="135" t="s">
        <v>97</v>
      </c>
      <c r="KIX49" s="135" t="s">
        <v>97</v>
      </c>
      <c r="KIY49" s="135" t="s">
        <v>97</v>
      </c>
      <c r="KIZ49" s="135" t="s">
        <v>97</v>
      </c>
      <c r="KJA49" s="135" t="s">
        <v>97</v>
      </c>
      <c r="KJB49" s="135" t="s">
        <v>97</v>
      </c>
      <c r="KJC49" s="135" t="s">
        <v>97</v>
      </c>
      <c r="KJD49" s="135" t="s">
        <v>97</v>
      </c>
      <c r="KJE49" s="135" t="s">
        <v>97</v>
      </c>
      <c r="KJF49" s="135" t="s">
        <v>97</v>
      </c>
      <c r="KJG49" s="135" t="s">
        <v>97</v>
      </c>
      <c r="KJH49" s="135" t="s">
        <v>97</v>
      </c>
      <c r="KJI49" s="135" t="s">
        <v>97</v>
      </c>
      <c r="KJJ49" s="135" t="s">
        <v>97</v>
      </c>
      <c r="KJK49" s="135" t="s">
        <v>97</v>
      </c>
      <c r="KJL49" s="135" t="s">
        <v>97</v>
      </c>
      <c r="KJM49" s="135" t="s">
        <v>97</v>
      </c>
      <c r="KJN49" s="135" t="s">
        <v>97</v>
      </c>
      <c r="KJO49" s="135" t="s">
        <v>97</v>
      </c>
      <c r="KJP49" s="135" t="s">
        <v>97</v>
      </c>
      <c r="KJQ49" s="135" t="s">
        <v>97</v>
      </c>
      <c r="KJR49" s="135" t="s">
        <v>97</v>
      </c>
      <c r="KJS49" s="135" t="s">
        <v>97</v>
      </c>
      <c r="KJT49" s="135" t="s">
        <v>97</v>
      </c>
      <c r="KJU49" s="135" t="s">
        <v>97</v>
      </c>
      <c r="KJV49" s="135" t="s">
        <v>97</v>
      </c>
      <c r="KJW49" s="135" t="s">
        <v>97</v>
      </c>
      <c r="KJX49" s="135" t="s">
        <v>97</v>
      </c>
      <c r="KJY49" s="135" t="s">
        <v>97</v>
      </c>
      <c r="KJZ49" s="135" t="s">
        <v>97</v>
      </c>
      <c r="KKA49" s="135" t="s">
        <v>97</v>
      </c>
      <c r="KKB49" s="135" t="s">
        <v>97</v>
      </c>
      <c r="KKC49" s="135" t="s">
        <v>97</v>
      </c>
      <c r="KKD49" s="135" t="s">
        <v>97</v>
      </c>
      <c r="KKE49" s="135" t="s">
        <v>97</v>
      </c>
      <c r="KKF49" s="135" t="s">
        <v>97</v>
      </c>
      <c r="KKG49" s="135" t="s">
        <v>97</v>
      </c>
      <c r="KKH49" s="135" t="s">
        <v>97</v>
      </c>
      <c r="KKI49" s="135" t="s">
        <v>97</v>
      </c>
      <c r="KKJ49" s="135" t="s">
        <v>97</v>
      </c>
      <c r="KKK49" s="135" t="s">
        <v>97</v>
      </c>
      <c r="KKL49" s="135" t="s">
        <v>97</v>
      </c>
      <c r="KKM49" s="135" t="s">
        <v>97</v>
      </c>
      <c r="KKN49" s="135" t="s">
        <v>97</v>
      </c>
      <c r="KKO49" s="135" t="s">
        <v>97</v>
      </c>
      <c r="KKP49" s="135" t="s">
        <v>97</v>
      </c>
      <c r="KKQ49" s="135" t="s">
        <v>97</v>
      </c>
      <c r="KKR49" s="135" t="s">
        <v>97</v>
      </c>
      <c r="KKS49" s="135" t="s">
        <v>97</v>
      </c>
      <c r="KKT49" s="135" t="s">
        <v>97</v>
      </c>
      <c r="KKU49" s="135" t="s">
        <v>97</v>
      </c>
      <c r="KKV49" s="135" t="s">
        <v>97</v>
      </c>
      <c r="KKW49" s="135" t="s">
        <v>97</v>
      </c>
      <c r="KKX49" s="135" t="s">
        <v>97</v>
      </c>
      <c r="KKY49" s="135" t="s">
        <v>97</v>
      </c>
      <c r="KKZ49" s="135" t="s">
        <v>97</v>
      </c>
      <c r="KLA49" s="135" t="s">
        <v>97</v>
      </c>
      <c r="KLB49" s="135" t="s">
        <v>97</v>
      </c>
      <c r="KLC49" s="135" t="s">
        <v>97</v>
      </c>
      <c r="KLD49" s="135" t="s">
        <v>97</v>
      </c>
      <c r="KLE49" s="135" t="s">
        <v>97</v>
      </c>
      <c r="KLF49" s="135" t="s">
        <v>97</v>
      </c>
      <c r="KLG49" s="135" t="s">
        <v>97</v>
      </c>
      <c r="KLH49" s="135" t="s">
        <v>97</v>
      </c>
      <c r="KLI49" s="135" t="s">
        <v>97</v>
      </c>
      <c r="KLJ49" s="135" t="s">
        <v>97</v>
      </c>
      <c r="KLK49" s="135" t="s">
        <v>97</v>
      </c>
      <c r="KLL49" s="135" t="s">
        <v>97</v>
      </c>
      <c r="KLM49" s="135" t="s">
        <v>97</v>
      </c>
      <c r="KLN49" s="135" t="s">
        <v>97</v>
      </c>
      <c r="KLO49" s="135" t="s">
        <v>97</v>
      </c>
      <c r="KLP49" s="135" t="s">
        <v>97</v>
      </c>
      <c r="KLQ49" s="135" t="s">
        <v>97</v>
      </c>
      <c r="KLR49" s="135" t="s">
        <v>97</v>
      </c>
      <c r="KLS49" s="135" t="s">
        <v>97</v>
      </c>
      <c r="KLT49" s="135" t="s">
        <v>97</v>
      </c>
      <c r="KLU49" s="135" t="s">
        <v>97</v>
      </c>
      <c r="KLV49" s="135" t="s">
        <v>97</v>
      </c>
      <c r="KLW49" s="135" t="s">
        <v>97</v>
      </c>
      <c r="KLX49" s="135" t="s">
        <v>97</v>
      </c>
      <c r="KLY49" s="135" t="s">
        <v>97</v>
      </c>
      <c r="KLZ49" s="135" t="s">
        <v>97</v>
      </c>
      <c r="KMA49" s="135" t="s">
        <v>97</v>
      </c>
      <c r="KMB49" s="135" t="s">
        <v>97</v>
      </c>
      <c r="KMC49" s="135" t="s">
        <v>97</v>
      </c>
      <c r="KMD49" s="135" t="s">
        <v>97</v>
      </c>
      <c r="KME49" s="135" t="s">
        <v>97</v>
      </c>
      <c r="KMF49" s="135" t="s">
        <v>97</v>
      </c>
      <c r="KMG49" s="135" t="s">
        <v>97</v>
      </c>
      <c r="KMH49" s="135" t="s">
        <v>97</v>
      </c>
      <c r="KMI49" s="135" t="s">
        <v>97</v>
      </c>
      <c r="KMJ49" s="135" t="s">
        <v>97</v>
      </c>
      <c r="KMK49" s="135" t="s">
        <v>97</v>
      </c>
      <c r="KML49" s="135" t="s">
        <v>97</v>
      </c>
      <c r="KMM49" s="135" t="s">
        <v>97</v>
      </c>
      <c r="KMN49" s="135" t="s">
        <v>97</v>
      </c>
      <c r="KMO49" s="135" t="s">
        <v>97</v>
      </c>
      <c r="KMP49" s="135" t="s">
        <v>97</v>
      </c>
      <c r="KMQ49" s="135" t="s">
        <v>97</v>
      </c>
      <c r="KMR49" s="135" t="s">
        <v>97</v>
      </c>
      <c r="KMS49" s="135" t="s">
        <v>97</v>
      </c>
      <c r="KMT49" s="135" t="s">
        <v>97</v>
      </c>
      <c r="KMU49" s="135" t="s">
        <v>97</v>
      </c>
      <c r="KMV49" s="135" t="s">
        <v>97</v>
      </c>
      <c r="KMW49" s="135" t="s">
        <v>97</v>
      </c>
      <c r="KMX49" s="135" t="s">
        <v>97</v>
      </c>
      <c r="KMY49" s="135" t="s">
        <v>97</v>
      </c>
      <c r="KMZ49" s="135" t="s">
        <v>97</v>
      </c>
      <c r="KNA49" s="135" t="s">
        <v>97</v>
      </c>
      <c r="KNB49" s="135" t="s">
        <v>97</v>
      </c>
      <c r="KNC49" s="135" t="s">
        <v>97</v>
      </c>
      <c r="KND49" s="135" t="s">
        <v>97</v>
      </c>
      <c r="KNE49" s="135" t="s">
        <v>97</v>
      </c>
      <c r="KNF49" s="135" t="s">
        <v>97</v>
      </c>
      <c r="KNG49" s="135" t="s">
        <v>97</v>
      </c>
      <c r="KNH49" s="135" t="s">
        <v>97</v>
      </c>
      <c r="KNI49" s="135" t="s">
        <v>97</v>
      </c>
      <c r="KNJ49" s="135" t="s">
        <v>97</v>
      </c>
      <c r="KNK49" s="135" t="s">
        <v>97</v>
      </c>
      <c r="KNL49" s="135" t="s">
        <v>97</v>
      </c>
      <c r="KNM49" s="135" t="s">
        <v>97</v>
      </c>
      <c r="KNN49" s="135" t="s">
        <v>97</v>
      </c>
      <c r="KNO49" s="135" t="s">
        <v>97</v>
      </c>
      <c r="KNP49" s="135" t="s">
        <v>97</v>
      </c>
      <c r="KNQ49" s="135" t="s">
        <v>97</v>
      </c>
      <c r="KNR49" s="135" t="s">
        <v>97</v>
      </c>
      <c r="KNS49" s="135" t="s">
        <v>97</v>
      </c>
      <c r="KNT49" s="135" t="s">
        <v>97</v>
      </c>
      <c r="KNU49" s="135" t="s">
        <v>97</v>
      </c>
      <c r="KNV49" s="135" t="s">
        <v>97</v>
      </c>
      <c r="KNW49" s="135" t="s">
        <v>97</v>
      </c>
      <c r="KNX49" s="135" t="s">
        <v>97</v>
      </c>
      <c r="KNY49" s="135" t="s">
        <v>97</v>
      </c>
      <c r="KNZ49" s="135" t="s">
        <v>97</v>
      </c>
      <c r="KOA49" s="135" t="s">
        <v>97</v>
      </c>
      <c r="KOB49" s="135" t="s">
        <v>97</v>
      </c>
      <c r="KOC49" s="135" t="s">
        <v>97</v>
      </c>
      <c r="KOD49" s="135" t="s">
        <v>97</v>
      </c>
      <c r="KOE49" s="135" t="s">
        <v>97</v>
      </c>
      <c r="KOF49" s="135" t="s">
        <v>97</v>
      </c>
      <c r="KOG49" s="135" t="s">
        <v>97</v>
      </c>
      <c r="KOH49" s="135" t="s">
        <v>97</v>
      </c>
      <c r="KOI49" s="135" t="s">
        <v>97</v>
      </c>
      <c r="KOJ49" s="135" t="s">
        <v>97</v>
      </c>
      <c r="KOK49" s="135" t="s">
        <v>97</v>
      </c>
      <c r="KOL49" s="135" t="s">
        <v>97</v>
      </c>
      <c r="KOM49" s="135" t="s">
        <v>97</v>
      </c>
      <c r="KON49" s="135" t="s">
        <v>97</v>
      </c>
      <c r="KOO49" s="135" t="s">
        <v>97</v>
      </c>
      <c r="KOP49" s="135" t="s">
        <v>97</v>
      </c>
      <c r="KOQ49" s="135" t="s">
        <v>97</v>
      </c>
      <c r="KOR49" s="135" t="s">
        <v>97</v>
      </c>
      <c r="KOS49" s="135" t="s">
        <v>97</v>
      </c>
      <c r="KOT49" s="135" t="s">
        <v>97</v>
      </c>
      <c r="KOU49" s="135" t="s">
        <v>97</v>
      </c>
      <c r="KOV49" s="135" t="s">
        <v>97</v>
      </c>
      <c r="KOW49" s="135" t="s">
        <v>97</v>
      </c>
      <c r="KOX49" s="135" t="s">
        <v>97</v>
      </c>
      <c r="KOY49" s="135" t="s">
        <v>97</v>
      </c>
      <c r="KOZ49" s="135" t="s">
        <v>97</v>
      </c>
      <c r="KPA49" s="135" t="s">
        <v>97</v>
      </c>
      <c r="KPB49" s="135" t="s">
        <v>97</v>
      </c>
      <c r="KPC49" s="135" t="s">
        <v>97</v>
      </c>
      <c r="KPD49" s="135" t="s">
        <v>97</v>
      </c>
      <c r="KPE49" s="135" t="s">
        <v>97</v>
      </c>
      <c r="KPF49" s="135" t="s">
        <v>97</v>
      </c>
      <c r="KPG49" s="135" t="s">
        <v>97</v>
      </c>
      <c r="KPH49" s="135" t="s">
        <v>97</v>
      </c>
      <c r="KPI49" s="135" t="s">
        <v>97</v>
      </c>
      <c r="KPJ49" s="135" t="s">
        <v>97</v>
      </c>
      <c r="KPK49" s="135" t="s">
        <v>97</v>
      </c>
      <c r="KPL49" s="135" t="s">
        <v>97</v>
      </c>
      <c r="KPM49" s="135" t="s">
        <v>97</v>
      </c>
      <c r="KPN49" s="135" t="s">
        <v>97</v>
      </c>
      <c r="KPO49" s="135" t="s">
        <v>97</v>
      </c>
      <c r="KPP49" s="135" t="s">
        <v>97</v>
      </c>
      <c r="KPQ49" s="135" t="s">
        <v>97</v>
      </c>
      <c r="KPR49" s="135" t="s">
        <v>97</v>
      </c>
      <c r="KPS49" s="135" t="s">
        <v>97</v>
      </c>
      <c r="KPT49" s="135" t="s">
        <v>97</v>
      </c>
      <c r="KPU49" s="135" t="s">
        <v>97</v>
      </c>
      <c r="KPV49" s="135" t="s">
        <v>97</v>
      </c>
      <c r="KPW49" s="135" t="s">
        <v>97</v>
      </c>
      <c r="KPX49" s="135" t="s">
        <v>97</v>
      </c>
      <c r="KPY49" s="135" t="s">
        <v>97</v>
      </c>
      <c r="KPZ49" s="135" t="s">
        <v>97</v>
      </c>
      <c r="KQA49" s="135" t="s">
        <v>97</v>
      </c>
      <c r="KQB49" s="135" t="s">
        <v>97</v>
      </c>
      <c r="KQC49" s="135" t="s">
        <v>97</v>
      </c>
      <c r="KQD49" s="135" t="s">
        <v>97</v>
      </c>
      <c r="KQE49" s="135" t="s">
        <v>97</v>
      </c>
      <c r="KQF49" s="135" t="s">
        <v>97</v>
      </c>
      <c r="KQG49" s="135" t="s">
        <v>97</v>
      </c>
      <c r="KQH49" s="135" t="s">
        <v>97</v>
      </c>
      <c r="KQI49" s="135" t="s">
        <v>97</v>
      </c>
      <c r="KQJ49" s="135" t="s">
        <v>97</v>
      </c>
      <c r="KQK49" s="135" t="s">
        <v>97</v>
      </c>
      <c r="KQL49" s="135" t="s">
        <v>97</v>
      </c>
      <c r="KQM49" s="135" t="s">
        <v>97</v>
      </c>
      <c r="KQN49" s="135" t="s">
        <v>97</v>
      </c>
      <c r="KQO49" s="135" t="s">
        <v>97</v>
      </c>
      <c r="KQP49" s="135" t="s">
        <v>97</v>
      </c>
      <c r="KQQ49" s="135" t="s">
        <v>97</v>
      </c>
      <c r="KQR49" s="135" t="s">
        <v>97</v>
      </c>
      <c r="KQS49" s="135" t="s">
        <v>97</v>
      </c>
      <c r="KQT49" s="135" t="s">
        <v>97</v>
      </c>
      <c r="KQU49" s="135" t="s">
        <v>97</v>
      </c>
      <c r="KQV49" s="135" t="s">
        <v>97</v>
      </c>
      <c r="KQW49" s="135" t="s">
        <v>97</v>
      </c>
      <c r="KQX49" s="135" t="s">
        <v>97</v>
      </c>
      <c r="KQY49" s="135" t="s">
        <v>97</v>
      </c>
      <c r="KQZ49" s="135" t="s">
        <v>97</v>
      </c>
      <c r="KRA49" s="135" t="s">
        <v>97</v>
      </c>
      <c r="KRB49" s="135" t="s">
        <v>97</v>
      </c>
      <c r="KRC49" s="135" t="s">
        <v>97</v>
      </c>
      <c r="KRD49" s="135" t="s">
        <v>97</v>
      </c>
      <c r="KRE49" s="135" t="s">
        <v>97</v>
      </c>
      <c r="KRF49" s="135" t="s">
        <v>97</v>
      </c>
      <c r="KRG49" s="135" t="s">
        <v>97</v>
      </c>
      <c r="KRH49" s="135" t="s">
        <v>97</v>
      </c>
      <c r="KRI49" s="135" t="s">
        <v>97</v>
      </c>
      <c r="KRJ49" s="135" t="s">
        <v>97</v>
      </c>
      <c r="KRK49" s="135" t="s">
        <v>97</v>
      </c>
      <c r="KRL49" s="135" t="s">
        <v>97</v>
      </c>
      <c r="KRM49" s="135" t="s">
        <v>97</v>
      </c>
      <c r="KRN49" s="135" t="s">
        <v>97</v>
      </c>
      <c r="KRO49" s="135" t="s">
        <v>97</v>
      </c>
      <c r="KRP49" s="135" t="s">
        <v>97</v>
      </c>
      <c r="KRQ49" s="135" t="s">
        <v>97</v>
      </c>
      <c r="KRR49" s="135" t="s">
        <v>97</v>
      </c>
      <c r="KRS49" s="135" t="s">
        <v>97</v>
      </c>
      <c r="KRT49" s="135" t="s">
        <v>97</v>
      </c>
      <c r="KRU49" s="135" t="s">
        <v>97</v>
      </c>
      <c r="KRV49" s="135" t="s">
        <v>97</v>
      </c>
      <c r="KRW49" s="135" t="s">
        <v>97</v>
      </c>
      <c r="KRX49" s="135" t="s">
        <v>97</v>
      </c>
      <c r="KRY49" s="135" t="s">
        <v>97</v>
      </c>
      <c r="KRZ49" s="135" t="s">
        <v>97</v>
      </c>
      <c r="KSA49" s="135" t="s">
        <v>97</v>
      </c>
      <c r="KSB49" s="135" t="s">
        <v>97</v>
      </c>
      <c r="KSC49" s="135" t="s">
        <v>97</v>
      </c>
      <c r="KSD49" s="135" t="s">
        <v>97</v>
      </c>
      <c r="KSE49" s="135" t="s">
        <v>97</v>
      </c>
      <c r="KSF49" s="135" t="s">
        <v>97</v>
      </c>
      <c r="KSG49" s="135" t="s">
        <v>97</v>
      </c>
      <c r="KSH49" s="135" t="s">
        <v>97</v>
      </c>
      <c r="KSI49" s="135" t="s">
        <v>97</v>
      </c>
      <c r="KSJ49" s="135" t="s">
        <v>97</v>
      </c>
      <c r="KSK49" s="135" t="s">
        <v>97</v>
      </c>
      <c r="KSL49" s="135" t="s">
        <v>97</v>
      </c>
      <c r="KSM49" s="135" t="s">
        <v>97</v>
      </c>
      <c r="KSN49" s="135" t="s">
        <v>97</v>
      </c>
      <c r="KSO49" s="135" t="s">
        <v>97</v>
      </c>
      <c r="KSP49" s="135" t="s">
        <v>97</v>
      </c>
      <c r="KSQ49" s="135" t="s">
        <v>97</v>
      </c>
      <c r="KSR49" s="135" t="s">
        <v>97</v>
      </c>
      <c r="KSS49" s="135" t="s">
        <v>97</v>
      </c>
      <c r="KST49" s="135" t="s">
        <v>97</v>
      </c>
      <c r="KSU49" s="135" t="s">
        <v>97</v>
      </c>
      <c r="KSV49" s="135" t="s">
        <v>97</v>
      </c>
      <c r="KSW49" s="135" t="s">
        <v>97</v>
      </c>
      <c r="KSX49" s="135" t="s">
        <v>97</v>
      </c>
      <c r="KSY49" s="135" t="s">
        <v>97</v>
      </c>
      <c r="KSZ49" s="135" t="s">
        <v>97</v>
      </c>
      <c r="KTA49" s="135" t="s">
        <v>97</v>
      </c>
      <c r="KTB49" s="135" t="s">
        <v>97</v>
      </c>
      <c r="KTC49" s="135" t="s">
        <v>97</v>
      </c>
      <c r="KTD49" s="135" t="s">
        <v>97</v>
      </c>
      <c r="KTE49" s="135" t="s">
        <v>97</v>
      </c>
      <c r="KTF49" s="135" t="s">
        <v>97</v>
      </c>
      <c r="KTG49" s="135" t="s">
        <v>97</v>
      </c>
      <c r="KTH49" s="135" t="s">
        <v>97</v>
      </c>
      <c r="KTI49" s="135" t="s">
        <v>97</v>
      </c>
      <c r="KTJ49" s="135" t="s">
        <v>97</v>
      </c>
      <c r="KTK49" s="135" t="s">
        <v>97</v>
      </c>
      <c r="KTL49" s="135" t="s">
        <v>97</v>
      </c>
      <c r="KTM49" s="135" t="s">
        <v>97</v>
      </c>
      <c r="KTN49" s="135" t="s">
        <v>97</v>
      </c>
      <c r="KTO49" s="135" t="s">
        <v>97</v>
      </c>
      <c r="KTP49" s="135" t="s">
        <v>97</v>
      </c>
      <c r="KTQ49" s="135" t="s">
        <v>97</v>
      </c>
      <c r="KTR49" s="135" t="s">
        <v>97</v>
      </c>
      <c r="KTS49" s="135" t="s">
        <v>97</v>
      </c>
      <c r="KTT49" s="135" t="s">
        <v>97</v>
      </c>
      <c r="KTU49" s="135" t="s">
        <v>97</v>
      </c>
      <c r="KTV49" s="135" t="s">
        <v>97</v>
      </c>
      <c r="KTW49" s="135" t="s">
        <v>97</v>
      </c>
      <c r="KTX49" s="135" t="s">
        <v>97</v>
      </c>
      <c r="KTY49" s="135" t="s">
        <v>97</v>
      </c>
      <c r="KTZ49" s="135" t="s">
        <v>97</v>
      </c>
      <c r="KUA49" s="135" t="s">
        <v>97</v>
      </c>
      <c r="KUB49" s="135" t="s">
        <v>97</v>
      </c>
      <c r="KUC49" s="135" t="s">
        <v>97</v>
      </c>
      <c r="KUD49" s="135" t="s">
        <v>97</v>
      </c>
      <c r="KUE49" s="135" t="s">
        <v>97</v>
      </c>
      <c r="KUF49" s="135" t="s">
        <v>97</v>
      </c>
      <c r="KUG49" s="135" t="s">
        <v>97</v>
      </c>
      <c r="KUH49" s="135" t="s">
        <v>97</v>
      </c>
      <c r="KUI49" s="135" t="s">
        <v>97</v>
      </c>
      <c r="KUJ49" s="135" t="s">
        <v>97</v>
      </c>
      <c r="KUK49" s="135" t="s">
        <v>97</v>
      </c>
      <c r="KUL49" s="135" t="s">
        <v>97</v>
      </c>
      <c r="KUM49" s="135" t="s">
        <v>97</v>
      </c>
      <c r="KUN49" s="135" t="s">
        <v>97</v>
      </c>
      <c r="KUO49" s="135" t="s">
        <v>97</v>
      </c>
      <c r="KUP49" s="135" t="s">
        <v>97</v>
      </c>
      <c r="KUQ49" s="135" t="s">
        <v>97</v>
      </c>
      <c r="KUR49" s="135" t="s">
        <v>97</v>
      </c>
      <c r="KUS49" s="135" t="s">
        <v>97</v>
      </c>
      <c r="KUT49" s="135" t="s">
        <v>97</v>
      </c>
      <c r="KUU49" s="135" t="s">
        <v>97</v>
      </c>
      <c r="KUV49" s="135" t="s">
        <v>97</v>
      </c>
      <c r="KUW49" s="135" t="s">
        <v>97</v>
      </c>
      <c r="KUX49" s="135" t="s">
        <v>97</v>
      </c>
      <c r="KUY49" s="135" t="s">
        <v>97</v>
      </c>
      <c r="KUZ49" s="135" t="s">
        <v>97</v>
      </c>
      <c r="KVA49" s="135" t="s">
        <v>97</v>
      </c>
      <c r="KVB49" s="135" t="s">
        <v>97</v>
      </c>
      <c r="KVC49" s="135" t="s">
        <v>97</v>
      </c>
      <c r="KVD49" s="135" t="s">
        <v>97</v>
      </c>
      <c r="KVE49" s="135" t="s">
        <v>97</v>
      </c>
      <c r="KVF49" s="135" t="s">
        <v>97</v>
      </c>
      <c r="KVG49" s="135" t="s">
        <v>97</v>
      </c>
      <c r="KVH49" s="135" t="s">
        <v>97</v>
      </c>
      <c r="KVI49" s="135" t="s">
        <v>97</v>
      </c>
      <c r="KVJ49" s="135" t="s">
        <v>97</v>
      </c>
      <c r="KVK49" s="135" t="s">
        <v>97</v>
      </c>
      <c r="KVL49" s="135" t="s">
        <v>97</v>
      </c>
      <c r="KVM49" s="135" t="s">
        <v>97</v>
      </c>
      <c r="KVN49" s="135" t="s">
        <v>97</v>
      </c>
      <c r="KVO49" s="135" t="s">
        <v>97</v>
      </c>
      <c r="KVP49" s="135" t="s">
        <v>97</v>
      </c>
      <c r="KVQ49" s="135" t="s">
        <v>97</v>
      </c>
      <c r="KVR49" s="135" t="s">
        <v>97</v>
      </c>
      <c r="KVS49" s="135" t="s">
        <v>97</v>
      </c>
      <c r="KVT49" s="135" t="s">
        <v>97</v>
      </c>
      <c r="KVU49" s="135" t="s">
        <v>97</v>
      </c>
      <c r="KVV49" s="135" t="s">
        <v>97</v>
      </c>
      <c r="KVW49" s="135" t="s">
        <v>97</v>
      </c>
      <c r="KVX49" s="135" t="s">
        <v>97</v>
      </c>
      <c r="KVY49" s="135" t="s">
        <v>97</v>
      </c>
      <c r="KVZ49" s="135" t="s">
        <v>97</v>
      </c>
      <c r="KWA49" s="135" t="s">
        <v>97</v>
      </c>
      <c r="KWB49" s="135" t="s">
        <v>97</v>
      </c>
      <c r="KWC49" s="135" t="s">
        <v>97</v>
      </c>
      <c r="KWD49" s="135" t="s">
        <v>97</v>
      </c>
      <c r="KWE49" s="135" t="s">
        <v>97</v>
      </c>
      <c r="KWF49" s="135" t="s">
        <v>97</v>
      </c>
      <c r="KWG49" s="135" t="s">
        <v>97</v>
      </c>
      <c r="KWH49" s="135" t="s">
        <v>97</v>
      </c>
      <c r="KWI49" s="135" t="s">
        <v>97</v>
      </c>
      <c r="KWJ49" s="135" t="s">
        <v>97</v>
      </c>
      <c r="KWK49" s="135" t="s">
        <v>97</v>
      </c>
      <c r="KWL49" s="135" t="s">
        <v>97</v>
      </c>
      <c r="KWM49" s="135" t="s">
        <v>97</v>
      </c>
      <c r="KWN49" s="135" t="s">
        <v>97</v>
      </c>
      <c r="KWO49" s="135" t="s">
        <v>97</v>
      </c>
      <c r="KWP49" s="135" t="s">
        <v>97</v>
      </c>
      <c r="KWQ49" s="135" t="s">
        <v>97</v>
      </c>
      <c r="KWR49" s="135" t="s">
        <v>97</v>
      </c>
      <c r="KWS49" s="135" t="s">
        <v>97</v>
      </c>
      <c r="KWT49" s="135" t="s">
        <v>97</v>
      </c>
      <c r="KWU49" s="135" t="s">
        <v>97</v>
      </c>
      <c r="KWV49" s="135" t="s">
        <v>97</v>
      </c>
      <c r="KWW49" s="135" t="s">
        <v>97</v>
      </c>
      <c r="KWX49" s="135" t="s">
        <v>97</v>
      </c>
      <c r="KWY49" s="135" t="s">
        <v>97</v>
      </c>
      <c r="KWZ49" s="135" t="s">
        <v>97</v>
      </c>
      <c r="KXA49" s="135" t="s">
        <v>97</v>
      </c>
      <c r="KXB49" s="135" t="s">
        <v>97</v>
      </c>
      <c r="KXC49" s="135" t="s">
        <v>97</v>
      </c>
      <c r="KXD49" s="135" t="s">
        <v>97</v>
      </c>
      <c r="KXE49" s="135" t="s">
        <v>97</v>
      </c>
      <c r="KXF49" s="135" t="s">
        <v>97</v>
      </c>
      <c r="KXG49" s="135" t="s">
        <v>97</v>
      </c>
      <c r="KXH49" s="135" t="s">
        <v>97</v>
      </c>
      <c r="KXI49" s="135" t="s">
        <v>97</v>
      </c>
      <c r="KXJ49" s="135" t="s">
        <v>97</v>
      </c>
      <c r="KXK49" s="135" t="s">
        <v>97</v>
      </c>
      <c r="KXL49" s="135" t="s">
        <v>97</v>
      </c>
      <c r="KXM49" s="135" t="s">
        <v>97</v>
      </c>
      <c r="KXN49" s="135" t="s">
        <v>97</v>
      </c>
      <c r="KXO49" s="135" t="s">
        <v>97</v>
      </c>
      <c r="KXP49" s="135" t="s">
        <v>97</v>
      </c>
      <c r="KXQ49" s="135" t="s">
        <v>97</v>
      </c>
      <c r="KXR49" s="135" t="s">
        <v>97</v>
      </c>
      <c r="KXS49" s="135" t="s">
        <v>97</v>
      </c>
      <c r="KXT49" s="135" t="s">
        <v>97</v>
      </c>
      <c r="KXU49" s="135" t="s">
        <v>97</v>
      </c>
      <c r="KXV49" s="135" t="s">
        <v>97</v>
      </c>
      <c r="KXW49" s="135" t="s">
        <v>97</v>
      </c>
      <c r="KXX49" s="135" t="s">
        <v>97</v>
      </c>
      <c r="KXY49" s="135" t="s">
        <v>97</v>
      </c>
      <c r="KXZ49" s="135" t="s">
        <v>97</v>
      </c>
      <c r="KYA49" s="135" t="s">
        <v>97</v>
      </c>
      <c r="KYB49" s="135" t="s">
        <v>97</v>
      </c>
      <c r="KYC49" s="135" t="s">
        <v>97</v>
      </c>
      <c r="KYD49" s="135" t="s">
        <v>97</v>
      </c>
      <c r="KYE49" s="135" t="s">
        <v>97</v>
      </c>
      <c r="KYF49" s="135" t="s">
        <v>97</v>
      </c>
      <c r="KYG49" s="135" t="s">
        <v>97</v>
      </c>
      <c r="KYH49" s="135" t="s">
        <v>97</v>
      </c>
      <c r="KYI49" s="135" t="s">
        <v>97</v>
      </c>
      <c r="KYJ49" s="135" t="s">
        <v>97</v>
      </c>
      <c r="KYK49" s="135" t="s">
        <v>97</v>
      </c>
      <c r="KYL49" s="135" t="s">
        <v>97</v>
      </c>
      <c r="KYM49" s="135" t="s">
        <v>97</v>
      </c>
      <c r="KYN49" s="135" t="s">
        <v>97</v>
      </c>
      <c r="KYO49" s="135" t="s">
        <v>97</v>
      </c>
      <c r="KYP49" s="135" t="s">
        <v>97</v>
      </c>
      <c r="KYQ49" s="135" t="s">
        <v>97</v>
      </c>
      <c r="KYR49" s="135" t="s">
        <v>97</v>
      </c>
      <c r="KYS49" s="135" t="s">
        <v>97</v>
      </c>
      <c r="KYT49" s="135" t="s">
        <v>97</v>
      </c>
      <c r="KYU49" s="135" t="s">
        <v>97</v>
      </c>
      <c r="KYV49" s="135" t="s">
        <v>97</v>
      </c>
      <c r="KYW49" s="135" t="s">
        <v>97</v>
      </c>
      <c r="KYX49" s="135" t="s">
        <v>97</v>
      </c>
      <c r="KYY49" s="135" t="s">
        <v>97</v>
      </c>
      <c r="KYZ49" s="135" t="s">
        <v>97</v>
      </c>
      <c r="KZA49" s="135" t="s">
        <v>97</v>
      </c>
      <c r="KZB49" s="135" t="s">
        <v>97</v>
      </c>
      <c r="KZC49" s="135" t="s">
        <v>97</v>
      </c>
      <c r="KZD49" s="135" t="s">
        <v>97</v>
      </c>
      <c r="KZE49" s="135" t="s">
        <v>97</v>
      </c>
      <c r="KZF49" s="135" t="s">
        <v>97</v>
      </c>
      <c r="KZG49" s="135" t="s">
        <v>97</v>
      </c>
      <c r="KZH49" s="135" t="s">
        <v>97</v>
      </c>
      <c r="KZI49" s="135" t="s">
        <v>97</v>
      </c>
      <c r="KZJ49" s="135" t="s">
        <v>97</v>
      </c>
      <c r="KZK49" s="135" t="s">
        <v>97</v>
      </c>
      <c r="KZL49" s="135" t="s">
        <v>97</v>
      </c>
      <c r="KZM49" s="135" t="s">
        <v>97</v>
      </c>
      <c r="KZN49" s="135" t="s">
        <v>97</v>
      </c>
      <c r="KZO49" s="135" t="s">
        <v>97</v>
      </c>
      <c r="KZP49" s="135" t="s">
        <v>97</v>
      </c>
      <c r="KZQ49" s="135" t="s">
        <v>97</v>
      </c>
      <c r="KZR49" s="135" t="s">
        <v>97</v>
      </c>
      <c r="KZS49" s="135" t="s">
        <v>97</v>
      </c>
      <c r="KZT49" s="135" t="s">
        <v>97</v>
      </c>
      <c r="KZU49" s="135" t="s">
        <v>97</v>
      </c>
      <c r="KZV49" s="135" t="s">
        <v>97</v>
      </c>
      <c r="KZW49" s="135" t="s">
        <v>97</v>
      </c>
      <c r="KZX49" s="135" t="s">
        <v>97</v>
      </c>
      <c r="KZY49" s="135" t="s">
        <v>97</v>
      </c>
      <c r="KZZ49" s="135" t="s">
        <v>97</v>
      </c>
      <c r="LAA49" s="135" t="s">
        <v>97</v>
      </c>
      <c r="LAB49" s="135" t="s">
        <v>97</v>
      </c>
      <c r="LAC49" s="135" t="s">
        <v>97</v>
      </c>
      <c r="LAD49" s="135" t="s">
        <v>97</v>
      </c>
      <c r="LAE49" s="135" t="s">
        <v>97</v>
      </c>
      <c r="LAF49" s="135" t="s">
        <v>97</v>
      </c>
      <c r="LAG49" s="135" t="s">
        <v>97</v>
      </c>
      <c r="LAH49" s="135" t="s">
        <v>97</v>
      </c>
      <c r="LAI49" s="135" t="s">
        <v>97</v>
      </c>
      <c r="LAJ49" s="135" t="s">
        <v>97</v>
      </c>
      <c r="LAK49" s="135" t="s">
        <v>97</v>
      </c>
      <c r="LAL49" s="135" t="s">
        <v>97</v>
      </c>
      <c r="LAM49" s="135" t="s">
        <v>97</v>
      </c>
      <c r="LAN49" s="135" t="s">
        <v>97</v>
      </c>
      <c r="LAO49" s="135" t="s">
        <v>97</v>
      </c>
      <c r="LAP49" s="135" t="s">
        <v>97</v>
      </c>
      <c r="LAQ49" s="135" t="s">
        <v>97</v>
      </c>
      <c r="LAR49" s="135" t="s">
        <v>97</v>
      </c>
      <c r="LAS49" s="135" t="s">
        <v>97</v>
      </c>
      <c r="LAT49" s="135" t="s">
        <v>97</v>
      </c>
      <c r="LAU49" s="135" t="s">
        <v>97</v>
      </c>
      <c r="LAV49" s="135" t="s">
        <v>97</v>
      </c>
      <c r="LAW49" s="135" t="s">
        <v>97</v>
      </c>
      <c r="LAX49" s="135" t="s">
        <v>97</v>
      </c>
      <c r="LAY49" s="135" t="s">
        <v>97</v>
      </c>
      <c r="LAZ49" s="135" t="s">
        <v>97</v>
      </c>
      <c r="LBA49" s="135" t="s">
        <v>97</v>
      </c>
      <c r="LBB49" s="135" t="s">
        <v>97</v>
      </c>
      <c r="LBC49" s="135" t="s">
        <v>97</v>
      </c>
      <c r="LBD49" s="135" t="s">
        <v>97</v>
      </c>
      <c r="LBE49" s="135" t="s">
        <v>97</v>
      </c>
      <c r="LBF49" s="135" t="s">
        <v>97</v>
      </c>
      <c r="LBG49" s="135" t="s">
        <v>97</v>
      </c>
      <c r="LBH49" s="135" t="s">
        <v>97</v>
      </c>
      <c r="LBI49" s="135" t="s">
        <v>97</v>
      </c>
      <c r="LBJ49" s="135" t="s">
        <v>97</v>
      </c>
      <c r="LBK49" s="135" t="s">
        <v>97</v>
      </c>
      <c r="LBL49" s="135" t="s">
        <v>97</v>
      </c>
      <c r="LBM49" s="135" t="s">
        <v>97</v>
      </c>
      <c r="LBN49" s="135" t="s">
        <v>97</v>
      </c>
      <c r="LBO49" s="135" t="s">
        <v>97</v>
      </c>
      <c r="LBP49" s="135" t="s">
        <v>97</v>
      </c>
      <c r="LBQ49" s="135" t="s">
        <v>97</v>
      </c>
      <c r="LBR49" s="135" t="s">
        <v>97</v>
      </c>
      <c r="LBS49" s="135" t="s">
        <v>97</v>
      </c>
      <c r="LBT49" s="135" t="s">
        <v>97</v>
      </c>
      <c r="LBU49" s="135" t="s">
        <v>97</v>
      </c>
      <c r="LBV49" s="135" t="s">
        <v>97</v>
      </c>
      <c r="LBW49" s="135" t="s">
        <v>97</v>
      </c>
      <c r="LBX49" s="135" t="s">
        <v>97</v>
      </c>
      <c r="LBY49" s="135" t="s">
        <v>97</v>
      </c>
      <c r="LBZ49" s="135" t="s">
        <v>97</v>
      </c>
      <c r="LCA49" s="135" t="s">
        <v>97</v>
      </c>
      <c r="LCB49" s="135" t="s">
        <v>97</v>
      </c>
      <c r="LCC49" s="135" t="s">
        <v>97</v>
      </c>
      <c r="LCD49" s="135" t="s">
        <v>97</v>
      </c>
      <c r="LCE49" s="135" t="s">
        <v>97</v>
      </c>
      <c r="LCF49" s="135" t="s">
        <v>97</v>
      </c>
      <c r="LCG49" s="135" t="s">
        <v>97</v>
      </c>
      <c r="LCH49" s="135" t="s">
        <v>97</v>
      </c>
      <c r="LCI49" s="135" t="s">
        <v>97</v>
      </c>
      <c r="LCJ49" s="135" t="s">
        <v>97</v>
      </c>
      <c r="LCK49" s="135" t="s">
        <v>97</v>
      </c>
      <c r="LCL49" s="135" t="s">
        <v>97</v>
      </c>
      <c r="LCM49" s="135" t="s">
        <v>97</v>
      </c>
      <c r="LCN49" s="135" t="s">
        <v>97</v>
      </c>
      <c r="LCO49" s="135" t="s">
        <v>97</v>
      </c>
      <c r="LCP49" s="135" t="s">
        <v>97</v>
      </c>
      <c r="LCQ49" s="135" t="s">
        <v>97</v>
      </c>
      <c r="LCR49" s="135" t="s">
        <v>97</v>
      </c>
      <c r="LCS49" s="135" t="s">
        <v>97</v>
      </c>
      <c r="LCT49" s="135" t="s">
        <v>97</v>
      </c>
      <c r="LCU49" s="135" t="s">
        <v>97</v>
      </c>
      <c r="LCV49" s="135" t="s">
        <v>97</v>
      </c>
      <c r="LCW49" s="135" t="s">
        <v>97</v>
      </c>
      <c r="LCX49" s="135" t="s">
        <v>97</v>
      </c>
      <c r="LCY49" s="135" t="s">
        <v>97</v>
      </c>
      <c r="LCZ49" s="135" t="s">
        <v>97</v>
      </c>
      <c r="LDA49" s="135" t="s">
        <v>97</v>
      </c>
      <c r="LDB49" s="135" t="s">
        <v>97</v>
      </c>
      <c r="LDC49" s="135" t="s">
        <v>97</v>
      </c>
      <c r="LDD49" s="135" t="s">
        <v>97</v>
      </c>
      <c r="LDE49" s="135" t="s">
        <v>97</v>
      </c>
      <c r="LDF49" s="135" t="s">
        <v>97</v>
      </c>
      <c r="LDG49" s="135" t="s">
        <v>97</v>
      </c>
      <c r="LDH49" s="135" t="s">
        <v>97</v>
      </c>
      <c r="LDI49" s="135" t="s">
        <v>97</v>
      </c>
      <c r="LDJ49" s="135" t="s">
        <v>97</v>
      </c>
      <c r="LDK49" s="135" t="s">
        <v>97</v>
      </c>
      <c r="LDL49" s="135" t="s">
        <v>97</v>
      </c>
      <c r="LDM49" s="135" t="s">
        <v>97</v>
      </c>
      <c r="LDN49" s="135" t="s">
        <v>97</v>
      </c>
      <c r="LDO49" s="135" t="s">
        <v>97</v>
      </c>
      <c r="LDP49" s="135" t="s">
        <v>97</v>
      </c>
      <c r="LDQ49" s="135" t="s">
        <v>97</v>
      </c>
      <c r="LDR49" s="135" t="s">
        <v>97</v>
      </c>
      <c r="LDS49" s="135" t="s">
        <v>97</v>
      </c>
      <c r="LDT49" s="135" t="s">
        <v>97</v>
      </c>
      <c r="LDU49" s="135" t="s">
        <v>97</v>
      </c>
      <c r="LDV49" s="135" t="s">
        <v>97</v>
      </c>
      <c r="LDW49" s="135" t="s">
        <v>97</v>
      </c>
      <c r="LDX49" s="135" t="s">
        <v>97</v>
      </c>
      <c r="LDY49" s="135" t="s">
        <v>97</v>
      </c>
      <c r="LDZ49" s="135" t="s">
        <v>97</v>
      </c>
      <c r="LEA49" s="135" t="s">
        <v>97</v>
      </c>
      <c r="LEB49" s="135" t="s">
        <v>97</v>
      </c>
      <c r="LEC49" s="135" t="s">
        <v>97</v>
      </c>
      <c r="LED49" s="135" t="s">
        <v>97</v>
      </c>
      <c r="LEE49" s="135" t="s">
        <v>97</v>
      </c>
      <c r="LEF49" s="135" t="s">
        <v>97</v>
      </c>
      <c r="LEG49" s="135" t="s">
        <v>97</v>
      </c>
      <c r="LEH49" s="135" t="s">
        <v>97</v>
      </c>
      <c r="LEI49" s="135" t="s">
        <v>97</v>
      </c>
      <c r="LEJ49" s="135" t="s">
        <v>97</v>
      </c>
      <c r="LEK49" s="135" t="s">
        <v>97</v>
      </c>
      <c r="LEL49" s="135" t="s">
        <v>97</v>
      </c>
      <c r="LEM49" s="135" t="s">
        <v>97</v>
      </c>
      <c r="LEN49" s="135" t="s">
        <v>97</v>
      </c>
      <c r="LEO49" s="135" t="s">
        <v>97</v>
      </c>
      <c r="LEP49" s="135" t="s">
        <v>97</v>
      </c>
      <c r="LEQ49" s="135" t="s">
        <v>97</v>
      </c>
      <c r="LER49" s="135" t="s">
        <v>97</v>
      </c>
      <c r="LES49" s="135" t="s">
        <v>97</v>
      </c>
      <c r="LET49" s="135" t="s">
        <v>97</v>
      </c>
      <c r="LEU49" s="135" t="s">
        <v>97</v>
      </c>
      <c r="LEV49" s="135" t="s">
        <v>97</v>
      </c>
      <c r="LEW49" s="135" t="s">
        <v>97</v>
      </c>
      <c r="LEX49" s="135" t="s">
        <v>97</v>
      </c>
      <c r="LEY49" s="135" t="s">
        <v>97</v>
      </c>
      <c r="LEZ49" s="135" t="s">
        <v>97</v>
      </c>
      <c r="LFA49" s="135" t="s">
        <v>97</v>
      </c>
      <c r="LFB49" s="135" t="s">
        <v>97</v>
      </c>
      <c r="LFC49" s="135" t="s">
        <v>97</v>
      </c>
      <c r="LFD49" s="135" t="s">
        <v>97</v>
      </c>
      <c r="LFE49" s="135" t="s">
        <v>97</v>
      </c>
      <c r="LFF49" s="135" t="s">
        <v>97</v>
      </c>
      <c r="LFG49" s="135" t="s">
        <v>97</v>
      </c>
      <c r="LFH49" s="135" t="s">
        <v>97</v>
      </c>
      <c r="LFI49" s="135" t="s">
        <v>97</v>
      </c>
      <c r="LFJ49" s="135" t="s">
        <v>97</v>
      </c>
      <c r="LFK49" s="135" t="s">
        <v>97</v>
      </c>
      <c r="LFL49" s="135" t="s">
        <v>97</v>
      </c>
      <c r="LFM49" s="135" t="s">
        <v>97</v>
      </c>
      <c r="LFN49" s="135" t="s">
        <v>97</v>
      </c>
      <c r="LFO49" s="135" t="s">
        <v>97</v>
      </c>
      <c r="LFP49" s="135" t="s">
        <v>97</v>
      </c>
      <c r="LFQ49" s="135" t="s">
        <v>97</v>
      </c>
      <c r="LFR49" s="135" t="s">
        <v>97</v>
      </c>
      <c r="LFS49" s="135" t="s">
        <v>97</v>
      </c>
      <c r="LFT49" s="135" t="s">
        <v>97</v>
      </c>
      <c r="LFU49" s="135" t="s">
        <v>97</v>
      </c>
      <c r="LFV49" s="135" t="s">
        <v>97</v>
      </c>
      <c r="LFW49" s="135" t="s">
        <v>97</v>
      </c>
      <c r="LFX49" s="135" t="s">
        <v>97</v>
      </c>
      <c r="LFY49" s="135" t="s">
        <v>97</v>
      </c>
      <c r="LFZ49" s="135" t="s">
        <v>97</v>
      </c>
      <c r="LGA49" s="135" t="s">
        <v>97</v>
      </c>
      <c r="LGB49" s="135" t="s">
        <v>97</v>
      </c>
      <c r="LGC49" s="135" t="s">
        <v>97</v>
      </c>
      <c r="LGD49" s="135" t="s">
        <v>97</v>
      </c>
      <c r="LGE49" s="135" t="s">
        <v>97</v>
      </c>
      <c r="LGF49" s="135" t="s">
        <v>97</v>
      </c>
      <c r="LGG49" s="135" t="s">
        <v>97</v>
      </c>
      <c r="LGH49" s="135" t="s">
        <v>97</v>
      </c>
      <c r="LGI49" s="135" t="s">
        <v>97</v>
      </c>
      <c r="LGJ49" s="135" t="s">
        <v>97</v>
      </c>
      <c r="LGK49" s="135" t="s">
        <v>97</v>
      </c>
      <c r="LGL49" s="135" t="s">
        <v>97</v>
      </c>
      <c r="LGM49" s="135" t="s">
        <v>97</v>
      </c>
      <c r="LGN49" s="135" t="s">
        <v>97</v>
      </c>
      <c r="LGO49" s="135" t="s">
        <v>97</v>
      </c>
      <c r="LGP49" s="135" t="s">
        <v>97</v>
      </c>
      <c r="LGQ49" s="135" t="s">
        <v>97</v>
      </c>
      <c r="LGR49" s="135" t="s">
        <v>97</v>
      </c>
      <c r="LGS49" s="135" t="s">
        <v>97</v>
      </c>
      <c r="LGT49" s="135" t="s">
        <v>97</v>
      </c>
      <c r="LGU49" s="135" t="s">
        <v>97</v>
      </c>
      <c r="LGV49" s="135" t="s">
        <v>97</v>
      </c>
      <c r="LGW49" s="135" t="s">
        <v>97</v>
      </c>
      <c r="LGX49" s="135" t="s">
        <v>97</v>
      </c>
      <c r="LGY49" s="135" t="s">
        <v>97</v>
      </c>
      <c r="LGZ49" s="135" t="s">
        <v>97</v>
      </c>
      <c r="LHA49" s="135" t="s">
        <v>97</v>
      </c>
      <c r="LHB49" s="135" t="s">
        <v>97</v>
      </c>
      <c r="LHC49" s="135" t="s">
        <v>97</v>
      </c>
      <c r="LHD49" s="135" t="s">
        <v>97</v>
      </c>
      <c r="LHE49" s="135" t="s">
        <v>97</v>
      </c>
      <c r="LHF49" s="135" t="s">
        <v>97</v>
      </c>
      <c r="LHG49" s="135" t="s">
        <v>97</v>
      </c>
      <c r="LHH49" s="135" t="s">
        <v>97</v>
      </c>
      <c r="LHI49" s="135" t="s">
        <v>97</v>
      </c>
      <c r="LHJ49" s="135" t="s">
        <v>97</v>
      </c>
      <c r="LHK49" s="135" t="s">
        <v>97</v>
      </c>
      <c r="LHL49" s="135" t="s">
        <v>97</v>
      </c>
      <c r="LHM49" s="135" t="s">
        <v>97</v>
      </c>
      <c r="LHN49" s="135" t="s">
        <v>97</v>
      </c>
      <c r="LHO49" s="135" t="s">
        <v>97</v>
      </c>
      <c r="LHP49" s="135" t="s">
        <v>97</v>
      </c>
      <c r="LHQ49" s="135" t="s">
        <v>97</v>
      </c>
      <c r="LHR49" s="135" t="s">
        <v>97</v>
      </c>
      <c r="LHS49" s="135" t="s">
        <v>97</v>
      </c>
      <c r="LHT49" s="135" t="s">
        <v>97</v>
      </c>
      <c r="LHU49" s="135" t="s">
        <v>97</v>
      </c>
      <c r="LHV49" s="135" t="s">
        <v>97</v>
      </c>
      <c r="LHW49" s="135" t="s">
        <v>97</v>
      </c>
      <c r="LHX49" s="135" t="s">
        <v>97</v>
      </c>
      <c r="LHY49" s="135" t="s">
        <v>97</v>
      </c>
      <c r="LHZ49" s="135" t="s">
        <v>97</v>
      </c>
      <c r="LIA49" s="135" t="s">
        <v>97</v>
      </c>
      <c r="LIB49" s="135" t="s">
        <v>97</v>
      </c>
      <c r="LIC49" s="135" t="s">
        <v>97</v>
      </c>
      <c r="LID49" s="135" t="s">
        <v>97</v>
      </c>
      <c r="LIE49" s="135" t="s">
        <v>97</v>
      </c>
      <c r="LIF49" s="135" t="s">
        <v>97</v>
      </c>
      <c r="LIG49" s="135" t="s">
        <v>97</v>
      </c>
      <c r="LIH49" s="135" t="s">
        <v>97</v>
      </c>
      <c r="LII49" s="135" t="s">
        <v>97</v>
      </c>
      <c r="LIJ49" s="135" t="s">
        <v>97</v>
      </c>
      <c r="LIK49" s="135" t="s">
        <v>97</v>
      </c>
      <c r="LIL49" s="135" t="s">
        <v>97</v>
      </c>
      <c r="LIM49" s="135" t="s">
        <v>97</v>
      </c>
      <c r="LIN49" s="135" t="s">
        <v>97</v>
      </c>
      <c r="LIO49" s="135" t="s">
        <v>97</v>
      </c>
      <c r="LIP49" s="135" t="s">
        <v>97</v>
      </c>
      <c r="LIQ49" s="135" t="s">
        <v>97</v>
      </c>
      <c r="LIR49" s="135" t="s">
        <v>97</v>
      </c>
      <c r="LIS49" s="135" t="s">
        <v>97</v>
      </c>
      <c r="LIT49" s="135" t="s">
        <v>97</v>
      </c>
      <c r="LIU49" s="135" t="s">
        <v>97</v>
      </c>
      <c r="LIV49" s="135" t="s">
        <v>97</v>
      </c>
      <c r="LIW49" s="135" t="s">
        <v>97</v>
      </c>
      <c r="LIX49" s="135" t="s">
        <v>97</v>
      </c>
      <c r="LIY49" s="135" t="s">
        <v>97</v>
      </c>
      <c r="LIZ49" s="135" t="s">
        <v>97</v>
      </c>
      <c r="LJA49" s="135" t="s">
        <v>97</v>
      </c>
      <c r="LJB49" s="135" t="s">
        <v>97</v>
      </c>
      <c r="LJC49" s="135" t="s">
        <v>97</v>
      </c>
      <c r="LJD49" s="135" t="s">
        <v>97</v>
      </c>
      <c r="LJE49" s="135" t="s">
        <v>97</v>
      </c>
      <c r="LJF49" s="135" t="s">
        <v>97</v>
      </c>
      <c r="LJG49" s="135" t="s">
        <v>97</v>
      </c>
      <c r="LJH49" s="135" t="s">
        <v>97</v>
      </c>
      <c r="LJI49" s="135" t="s">
        <v>97</v>
      </c>
      <c r="LJJ49" s="135" t="s">
        <v>97</v>
      </c>
      <c r="LJK49" s="135" t="s">
        <v>97</v>
      </c>
      <c r="LJL49" s="135" t="s">
        <v>97</v>
      </c>
      <c r="LJM49" s="135" t="s">
        <v>97</v>
      </c>
      <c r="LJN49" s="135" t="s">
        <v>97</v>
      </c>
      <c r="LJO49" s="135" t="s">
        <v>97</v>
      </c>
      <c r="LJP49" s="135" t="s">
        <v>97</v>
      </c>
      <c r="LJQ49" s="135" t="s">
        <v>97</v>
      </c>
      <c r="LJR49" s="135" t="s">
        <v>97</v>
      </c>
      <c r="LJS49" s="135" t="s">
        <v>97</v>
      </c>
      <c r="LJT49" s="135" t="s">
        <v>97</v>
      </c>
      <c r="LJU49" s="135" t="s">
        <v>97</v>
      </c>
      <c r="LJV49" s="135" t="s">
        <v>97</v>
      </c>
      <c r="LJW49" s="135" t="s">
        <v>97</v>
      </c>
      <c r="LJX49" s="135" t="s">
        <v>97</v>
      </c>
      <c r="LJY49" s="135" t="s">
        <v>97</v>
      </c>
      <c r="LJZ49" s="135" t="s">
        <v>97</v>
      </c>
      <c r="LKA49" s="135" t="s">
        <v>97</v>
      </c>
      <c r="LKB49" s="135" t="s">
        <v>97</v>
      </c>
      <c r="LKC49" s="135" t="s">
        <v>97</v>
      </c>
      <c r="LKD49" s="135" t="s">
        <v>97</v>
      </c>
      <c r="LKE49" s="135" t="s">
        <v>97</v>
      </c>
      <c r="LKF49" s="135" t="s">
        <v>97</v>
      </c>
      <c r="LKG49" s="135" t="s">
        <v>97</v>
      </c>
      <c r="LKH49" s="135" t="s">
        <v>97</v>
      </c>
      <c r="LKI49" s="135" t="s">
        <v>97</v>
      </c>
      <c r="LKJ49" s="135" t="s">
        <v>97</v>
      </c>
      <c r="LKK49" s="135" t="s">
        <v>97</v>
      </c>
      <c r="LKL49" s="135" t="s">
        <v>97</v>
      </c>
      <c r="LKM49" s="135" t="s">
        <v>97</v>
      </c>
      <c r="LKN49" s="135" t="s">
        <v>97</v>
      </c>
      <c r="LKO49" s="135" t="s">
        <v>97</v>
      </c>
      <c r="LKP49" s="135" t="s">
        <v>97</v>
      </c>
      <c r="LKQ49" s="135" t="s">
        <v>97</v>
      </c>
      <c r="LKR49" s="135" t="s">
        <v>97</v>
      </c>
      <c r="LKS49" s="135" t="s">
        <v>97</v>
      </c>
      <c r="LKT49" s="135" t="s">
        <v>97</v>
      </c>
      <c r="LKU49" s="135" t="s">
        <v>97</v>
      </c>
      <c r="LKV49" s="135" t="s">
        <v>97</v>
      </c>
      <c r="LKW49" s="135" t="s">
        <v>97</v>
      </c>
      <c r="LKX49" s="135" t="s">
        <v>97</v>
      </c>
      <c r="LKY49" s="135" t="s">
        <v>97</v>
      </c>
      <c r="LKZ49" s="135" t="s">
        <v>97</v>
      </c>
      <c r="LLA49" s="135" t="s">
        <v>97</v>
      </c>
      <c r="LLB49" s="135" t="s">
        <v>97</v>
      </c>
      <c r="LLC49" s="135" t="s">
        <v>97</v>
      </c>
      <c r="LLD49" s="135" t="s">
        <v>97</v>
      </c>
      <c r="LLE49" s="135" t="s">
        <v>97</v>
      </c>
      <c r="LLF49" s="135" t="s">
        <v>97</v>
      </c>
      <c r="LLG49" s="135" t="s">
        <v>97</v>
      </c>
      <c r="LLH49" s="135" t="s">
        <v>97</v>
      </c>
      <c r="LLI49" s="135" t="s">
        <v>97</v>
      </c>
      <c r="LLJ49" s="135" t="s">
        <v>97</v>
      </c>
      <c r="LLK49" s="135" t="s">
        <v>97</v>
      </c>
      <c r="LLL49" s="135" t="s">
        <v>97</v>
      </c>
      <c r="LLM49" s="135" t="s">
        <v>97</v>
      </c>
      <c r="LLN49" s="135" t="s">
        <v>97</v>
      </c>
      <c r="LLO49" s="135" t="s">
        <v>97</v>
      </c>
      <c r="LLP49" s="135" t="s">
        <v>97</v>
      </c>
      <c r="LLQ49" s="135" t="s">
        <v>97</v>
      </c>
      <c r="LLR49" s="135" t="s">
        <v>97</v>
      </c>
      <c r="LLS49" s="135" t="s">
        <v>97</v>
      </c>
      <c r="LLT49" s="135" t="s">
        <v>97</v>
      </c>
      <c r="LLU49" s="135" t="s">
        <v>97</v>
      </c>
      <c r="LLV49" s="135" t="s">
        <v>97</v>
      </c>
      <c r="LLW49" s="135" t="s">
        <v>97</v>
      </c>
      <c r="LLX49" s="135" t="s">
        <v>97</v>
      </c>
      <c r="LLY49" s="135" t="s">
        <v>97</v>
      </c>
      <c r="LLZ49" s="135" t="s">
        <v>97</v>
      </c>
      <c r="LMA49" s="135" t="s">
        <v>97</v>
      </c>
      <c r="LMB49" s="135" t="s">
        <v>97</v>
      </c>
      <c r="LMC49" s="135" t="s">
        <v>97</v>
      </c>
      <c r="LMD49" s="135" t="s">
        <v>97</v>
      </c>
      <c r="LME49" s="135" t="s">
        <v>97</v>
      </c>
      <c r="LMF49" s="135" t="s">
        <v>97</v>
      </c>
      <c r="LMG49" s="135" t="s">
        <v>97</v>
      </c>
      <c r="LMH49" s="135" t="s">
        <v>97</v>
      </c>
      <c r="LMI49" s="135" t="s">
        <v>97</v>
      </c>
      <c r="LMJ49" s="135" t="s">
        <v>97</v>
      </c>
      <c r="LMK49" s="135" t="s">
        <v>97</v>
      </c>
      <c r="LML49" s="135" t="s">
        <v>97</v>
      </c>
      <c r="LMM49" s="135" t="s">
        <v>97</v>
      </c>
      <c r="LMN49" s="135" t="s">
        <v>97</v>
      </c>
      <c r="LMO49" s="135" t="s">
        <v>97</v>
      </c>
      <c r="LMP49" s="135" t="s">
        <v>97</v>
      </c>
      <c r="LMQ49" s="135" t="s">
        <v>97</v>
      </c>
      <c r="LMR49" s="135" t="s">
        <v>97</v>
      </c>
      <c r="LMS49" s="135" t="s">
        <v>97</v>
      </c>
      <c r="LMT49" s="135" t="s">
        <v>97</v>
      </c>
      <c r="LMU49" s="135" t="s">
        <v>97</v>
      </c>
      <c r="LMV49" s="135" t="s">
        <v>97</v>
      </c>
      <c r="LMW49" s="135" t="s">
        <v>97</v>
      </c>
      <c r="LMX49" s="135" t="s">
        <v>97</v>
      </c>
      <c r="LMY49" s="135" t="s">
        <v>97</v>
      </c>
      <c r="LMZ49" s="135" t="s">
        <v>97</v>
      </c>
      <c r="LNA49" s="135" t="s">
        <v>97</v>
      </c>
      <c r="LNB49" s="135" t="s">
        <v>97</v>
      </c>
      <c r="LNC49" s="135" t="s">
        <v>97</v>
      </c>
      <c r="LND49" s="135" t="s">
        <v>97</v>
      </c>
      <c r="LNE49" s="135" t="s">
        <v>97</v>
      </c>
      <c r="LNF49" s="135" t="s">
        <v>97</v>
      </c>
      <c r="LNG49" s="135" t="s">
        <v>97</v>
      </c>
      <c r="LNH49" s="135" t="s">
        <v>97</v>
      </c>
      <c r="LNI49" s="135" t="s">
        <v>97</v>
      </c>
      <c r="LNJ49" s="135" t="s">
        <v>97</v>
      </c>
      <c r="LNK49" s="135" t="s">
        <v>97</v>
      </c>
      <c r="LNL49" s="135" t="s">
        <v>97</v>
      </c>
      <c r="LNM49" s="135" t="s">
        <v>97</v>
      </c>
      <c r="LNN49" s="135" t="s">
        <v>97</v>
      </c>
      <c r="LNO49" s="135" t="s">
        <v>97</v>
      </c>
      <c r="LNP49" s="135" t="s">
        <v>97</v>
      </c>
      <c r="LNQ49" s="135" t="s">
        <v>97</v>
      </c>
      <c r="LNR49" s="135" t="s">
        <v>97</v>
      </c>
      <c r="LNS49" s="135" t="s">
        <v>97</v>
      </c>
      <c r="LNT49" s="135" t="s">
        <v>97</v>
      </c>
      <c r="LNU49" s="135" t="s">
        <v>97</v>
      </c>
      <c r="LNV49" s="135" t="s">
        <v>97</v>
      </c>
      <c r="LNW49" s="135" t="s">
        <v>97</v>
      </c>
      <c r="LNX49" s="135" t="s">
        <v>97</v>
      </c>
      <c r="LNY49" s="135" t="s">
        <v>97</v>
      </c>
      <c r="LNZ49" s="135" t="s">
        <v>97</v>
      </c>
      <c r="LOA49" s="135" t="s">
        <v>97</v>
      </c>
      <c r="LOB49" s="135" t="s">
        <v>97</v>
      </c>
      <c r="LOC49" s="135" t="s">
        <v>97</v>
      </c>
      <c r="LOD49" s="135" t="s">
        <v>97</v>
      </c>
      <c r="LOE49" s="135" t="s">
        <v>97</v>
      </c>
      <c r="LOF49" s="135" t="s">
        <v>97</v>
      </c>
      <c r="LOG49" s="135" t="s">
        <v>97</v>
      </c>
      <c r="LOH49" s="135" t="s">
        <v>97</v>
      </c>
      <c r="LOI49" s="135" t="s">
        <v>97</v>
      </c>
      <c r="LOJ49" s="135" t="s">
        <v>97</v>
      </c>
      <c r="LOK49" s="135" t="s">
        <v>97</v>
      </c>
      <c r="LOL49" s="135" t="s">
        <v>97</v>
      </c>
      <c r="LOM49" s="135" t="s">
        <v>97</v>
      </c>
      <c r="LON49" s="135" t="s">
        <v>97</v>
      </c>
      <c r="LOO49" s="135" t="s">
        <v>97</v>
      </c>
      <c r="LOP49" s="135" t="s">
        <v>97</v>
      </c>
      <c r="LOQ49" s="135" t="s">
        <v>97</v>
      </c>
      <c r="LOR49" s="135" t="s">
        <v>97</v>
      </c>
      <c r="LOS49" s="135" t="s">
        <v>97</v>
      </c>
      <c r="LOT49" s="135" t="s">
        <v>97</v>
      </c>
      <c r="LOU49" s="135" t="s">
        <v>97</v>
      </c>
      <c r="LOV49" s="135" t="s">
        <v>97</v>
      </c>
      <c r="LOW49" s="135" t="s">
        <v>97</v>
      </c>
      <c r="LOX49" s="135" t="s">
        <v>97</v>
      </c>
      <c r="LOY49" s="135" t="s">
        <v>97</v>
      </c>
      <c r="LOZ49" s="135" t="s">
        <v>97</v>
      </c>
      <c r="LPA49" s="135" t="s">
        <v>97</v>
      </c>
      <c r="LPB49" s="135" t="s">
        <v>97</v>
      </c>
      <c r="LPC49" s="135" t="s">
        <v>97</v>
      </c>
      <c r="LPD49" s="135" t="s">
        <v>97</v>
      </c>
      <c r="LPE49" s="135" t="s">
        <v>97</v>
      </c>
      <c r="LPF49" s="135" t="s">
        <v>97</v>
      </c>
      <c r="LPG49" s="135" t="s">
        <v>97</v>
      </c>
      <c r="LPH49" s="135" t="s">
        <v>97</v>
      </c>
      <c r="LPI49" s="135" t="s">
        <v>97</v>
      </c>
      <c r="LPJ49" s="135" t="s">
        <v>97</v>
      </c>
      <c r="LPK49" s="135" t="s">
        <v>97</v>
      </c>
      <c r="LPL49" s="135" t="s">
        <v>97</v>
      </c>
      <c r="LPM49" s="135" t="s">
        <v>97</v>
      </c>
      <c r="LPN49" s="135" t="s">
        <v>97</v>
      </c>
      <c r="LPO49" s="135" t="s">
        <v>97</v>
      </c>
      <c r="LPP49" s="135" t="s">
        <v>97</v>
      </c>
      <c r="LPQ49" s="135" t="s">
        <v>97</v>
      </c>
      <c r="LPR49" s="135" t="s">
        <v>97</v>
      </c>
      <c r="LPS49" s="135" t="s">
        <v>97</v>
      </c>
      <c r="LPT49" s="135" t="s">
        <v>97</v>
      </c>
      <c r="LPU49" s="135" t="s">
        <v>97</v>
      </c>
      <c r="LPV49" s="135" t="s">
        <v>97</v>
      </c>
      <c r="LPW49" s="135" t="s">
        <v>97</v>
      </c>
      <c r="LPX49" s="135" t="s">
        <v>97</v>
      </c>
      <c r="LPY49" s="135" t="s">
        <v>97</v>
      </c>
      <c r="LPZ49" s="135" t="s">
        <v>97</v>
      </c>
      <c r="LQA49" s="135" t="s">
        <v>97</v>
      </c>
      <c r="LQB49" s="135" t="s">
        <v>97</v>
      </c>
      <c r="LQC49" s="135" t="s">
        <v>97</v>
      </c>
      <c r="LQD49" s="135" t="s">
        <v>97</v>
      </c>
      <c r="LQE49" s="135" t="s">
        <v>97</v>
      </c>
      <c r="LQF49" s="135" t="s">
        <v>97</v>
      </c>
      <c r="LQG49" s="135" t="s">
        <v>97</v>
      </c>
      <c r="LQH49" s="135" t="s">
        <v>97</v>
      </c>
      <c r="LQI49" s="135" t="s">
        <v>97</v>
      </c>
      <c r="LQJ49" s="135" t="s">
        <v>97</v>
      </c>
      <c r="LQK49" s="135" t="s">
        <v>97</v>
      </c>
      <c r="LQL49" s="135" t="s">
        <v>97</v>
      </c>
      <c r="LQM49" s="135" t="s">
        <v>97</v>
      </c>
      <c r="LQN49" s="135" t="s">
        <v>97</v>
      </c>
      <c r="LQO49" s="135" t="s">
        <v>97</v>
      </c>
      <c r="LQP49" s="135" t="s">
        <v>97</v>
      </c>
      <c r="LQQ49" s="135" t="s">
        <v>97</v>
      </c>
      <c r="LQR49" s="135" t="s">
        <v>97</v>
      </c>
      <c r="LQS49" s="135" t="s">
        <v>97</v>
      </c>
      <c r="LQT49" s="135" t="s">
        <v>97</v>
      </c>
      <c r="LQU49" s="135" t="s">
        <v>97</v>
      </c>
      <c r="LQV49" s="135" t="s">
        <v>97</v>
      </c>
      <c r="LQW49" s="135" t="s">
        <v>97</v>
      </c>
      <c r="LQX49" s="135" t="s">
        <v>97</v>
      </c>
      <c r="LQY49" s="135" t="s">
        <v>97</v>
      </c>
      <c r="LQZ49" s="135" t="s">
        <v>97</v>
      </c>
      <c r="LRA49" s="135" t="s">
        <v>97</v>
      </c>
      <c r="LRB49" s="135" t="s">
        <v>97</v>
      </c>
      <c r="LRC49" s="135" t="s">
        <v>97</v>
      </c>
      <c r="LRD49" s="135" t="s">
        <v>97</v>
      </c>
      <c r="LRE49" s="135" t="s">
        <v>97</v>
      </c>
      <c r="LRF49" s="135" t="s">
        <v>97</v>
      </c>
      <c r="LRG49" s="135" t="s">
        <v>97</v>
      </c>
      <c r="LRH49" s="135" t="s">
        <v>97</v>
      </c>
      <c r="LRI49" s="135" t="s">
        <v>97</v>
      </c>
      <c r="LRJ49" s="135" t="s">
        <v>97</v>
      </c>
      <c r="LRK49" s="135" t="s">
        <v>97</v>
      </c>
      <c r="LRL49" s="135" t="s">
        <v>97</v>
      </c>
      <c r="LRM49" s="135" t="s">
        <v>97</v>
      </c>
      <c r="LRN49" s="135" t="s">
        <v>97</v>
      </c>
      <c r="LRO49" s="135" t="s">
        <v>97</v>
      </c>
      <c r="LRP49" s="135" t="s">
        <v>97</v>
      </c>
      <c r="LRQ49" s="135" t="s">
        <v>97</v>
      </c>
      <c r="LRR49" s="135" t="s">
        <v>97</v>
      </c>
      <c r="LRS49" s="135" t="s">
        <v>97</v>
      </c>
      <c r="LRT49" s="135" t="s">
        <v>97</v>
      </c>
      <c r="LRU49" s="135" t="s">
        <v>97</v>
      </c>
      <c r="LRV49" s="135" t="s">
        <v>97</v>
      </c>
      <c r="LRW49" s="135" t="s">
        <v>97</v>
      </c>
      <c r="LRX49" s="135" t="s">
        <v>97</v>
      </c>
      <c r="LRY49" s="135" t="s">
        <v>97</v>
      </c>
      <c r="LRZ49" s="135" t="s">
        <v>97</v>
      </c>
      <c r="LSA49" s="135" t="s">
        <v>97</v>
      </c>
      <c r="LSB49" s="135" t="s">
        <v>97</v>
      </c>
      <c r="LSC49" s="135" t="s">
        <v>97</v>
      </c>
      <c r="LSD49" s="135" t="s">
        <v>97</v>
      </c>
      <c r="LSE49" s="135" t="s">
        <v>97</v>
      </c>
      <c r="LSF49" s="135" t="s">
        <v>97</v>
      </c>
      <c r="LSG49" s="135" t="s">
        <v>97</v>
      </c>
      <c r="LSH49" s="135" t="s">
        <v>97</v>
      </c>
      <c r="LSI49" s="135" t="s">
        <v>97</v>
      </c>
      <c r="LSJ49" s="135" t="s">
        <v>97</v>
      </c>
      <c r="LSK49" s="135" t="s">
        <v>97</v>
      </c>
      <c r="LSL49" s="135" t="s">
        <v>97</v>
      </c>
      <c r="LSM49" s="135" t="s">
        <v>97</v>
      </c>
      <c r="LSN49" s="135" t="s">
        <v>97</v>
      </c>
      <c r="LSO49" s="135" t="s">
        <v>97</v>
      </c>
      <c r="LSP49" s="135" t="s">
        <v>97</v>
      </c>
      <c r="LSQ49" s="135" t="s">
        <v>97</v>
      </c>
      <c r="LSR49" s="135" t="s">
        <v>97</v>
      </c>
      <c r="LSS49" s="135" t="s">
        <v>97</v>
      </c>
      <c r="LST49" s="135" t="s">
        <v>97</v>
      </c>
      <c r="LSU49" s="135" t="s">
        <v>97</v>
      </c>
      <c r="LSV49" s="135" t="s">
        <v>97</v>
      </c>
      <c r="LSW49" s="135" t="s">
        <v>97</v>
      </c>
      <c r="LSX49" s="135" t="s">
        <v>97</v>
      </c>
      <c r="LSY49" s="135" t="s">
        <v>97</v>
      </c>
      <c r="LSZ49" s="135" t="s">
        <v>97</v>
      </c>
      <c r="LTA49" s="135" t="s">
        <v>97</v>
      </c>
      <c r="LTB49" s="135" t="s">
        <v>97</v>
      </c>
      <c r="LTC49" s="135" t="s">
        <v>97</v>
      </c>
      <c r="LTD49" s="135" t="s">
        <v>97</v>
      </c>
      <c r="LTE49" s="135" t="s">
        <v>97</v>
      </c>
      <c r="LTF49" s="135" t="s">
        <v>97</v>
      </c>
      <c r="LTG49" s="135" t="s">
        <v>97</v>
      </c>
      <c r="LTH49" s="135" t="s">
        <v>97</v>
      </c>
      <c r="LTI49" s="135" t="s">
        <v>97</v>
      </c>
      <c r="LTJ49" s="135" t="s">
        <v>97</v>
      </c>
      <c r="LTK49" s="135" t="s">
        <v>97</v>
      </c>
      <c r="LTL49" s="135" t="s">
        <v>97</v>
      </c>
      <c r="LTM49" s="135" t="s">
        <v>97</v>
      </c>
      <c r="LTN49" s="135" t="s">
        <v>97</v>
      </c>
      <c r="LTO49" s="135" t="s">
        <v>97</v>
      </c>
      <c r="LTP49" s="135" t="s">
        <v>97</v>
      </c>
      <c r="LTQ49" s="135" t="s">
        <v>97</v>
      </c>
      <c r="LTR49" s="135" t="s">
        <v>97</v>
      </c>
      <c r="LTS49" s="135" t="s">
        <v>97</v>
      </c>
      <c r="LTT49" s="135" t="s">
        <v>97</v>
      </c>
      <c r="LTU49" s="135" t="s">
        <v>97</v>
      </c>
      <c r="LTV49" s="135" t="s">
        <v>97</v>
      </c>
      <c r="LTW49" s="135" t="s">
        <v>97</v>
      </c>
      <c r="LTX49" s="135" t="s">
        <v>97</v>
      </c>
      <c r="LTY49" s="135" t="s">
        <v>97</v>
      </c>
      <c r="LTZ49" s="135" t="s">
        <v>97</v>
      </c>
      <c r="LUA49" s="135" t="s">
        <v>97</v>
      </c>
      <c r="LUB49" s="135" t="s">
        <v>97</v>
      </c>
      <c r="LUC49" s="135" t="s">
        <v>97</v>
      </c>
      <c r="LUD49" s="135" t="s">
        <v>97</v>
      </c>
      <c r="LUE49" s="135" t="s">
        <v>97</v>
      </c>
      <c r="LUF49" s="135" t="s">
        <v>97</v>
      </c>
      <c r="LUG49" s="135" t="s">
        <v>97</v>
      </c>
      <c r="LUH49" s="135" t="s">
        <v>97</v>
      </c>
      <c r="LUI49" s="135" t="s">
        <v>97</v>
      </c>
      <c r="LUJ49" s="135" t="s">
        <v>97</v>
      </c>
      <c r="LUK49" s="135" t="s">
        <v>97</v>
      </c>
      <c r="LUL49" s="135" t="s">
        <v>97</v>
      </c>
      <c r="LUM49" s="135" t="s">
        <v>97</v>
      </c>
      <c r="LUN49" s="135" t="s">
        <v>97</v>
      </c>
      <c r="LUO49" s="135" t="s">
        <v>97</v>
      </c>
      <c r="LUP49" s="135" t="s">
        <v>97</v>
      </c>
      <c r="LUQ49" s="135" t="s">
        <v>97</v>
      </c>
      <c r="LUR49" s="135" t="s">
        <v>97</v>
      </c>
      <c r="LUS49" s="135" t="s">
        <v>97</v>
      </c>
      <c r="LUT49" s="135" t="s">
        <v>97</v>
      </c>
      <c r="LUU49" s="135" t="s">
        <v>97</v>
      </c>
      <c r="LUV49" s="135" t="s">
        <v>97</v>
      </c>
      <c r="LUW49" s="135" t="s">
        <v>97</v>
      </c>
      <c r="LUX49" s="135" t="s">
        <v>97</v>
      </c>
      <c r="LUY49" s="135" t="s">
        <v>97</v>
      </c>
      <c r="LUZ49" s="135" t="s">
        <v>97</v>
      </c>
      <c r="LVA49" s="135" t="s">
        <v>97</v>
      </c>
      <c r="LVB49" s="135" t="s">
        <v>97</v>
      </c>
      <c r="LVC49" s="135" t="s">
        <v>97</v>
      </c>
      <c r="LVD49" s="135" t="s">
        <v>97</v>
      </c>
      <c r="LVE49" s="135" t="s">
        <v>97</v>
      </c>
      <c r="LVF49" s="135" t="s">
        <v>97</v>
      </c>
      <c r="LVG49" s="135" t="s">
        <v>97</v>
      </c>
      <c r="LVH49" s="135" t="s">
        <v>97</v>
      </c>
      <c r="LVI49" s="135" t="s">
        <v>97</v>
      </c>
      <c r="LVJ49" s="135" t="s">
        <v>97</v>
      </c>
      <c r="LVK49" s="135" t="s">
        <v>97</v>
      </c>
      <c r="LVL49" s="135" t="s">
        <v>97</v>
      </c>
      <c r="LVM49" s="135" t="s">
        <v>97</v>
      </c>
      <c r="LVN49" s="135" t="s">
        <v>97</v>
      </c>
      <c r="LVO49" s="135" t="s">
        <v>97</v>
      </c>
      <c r="LVP49" s="135" t="s">
        <v>97</v>
      </c>
      <c r="LVQ49" s="135" t="s">
        <v>97</v>
      </c>
      <c r="LVR49" s="135" t="s">
        <v>97</v>
      </c>
      <c r="LVS49" s="135" t="s">
        <v>97</v>
      </c>
      <c r="LVT49" s="135" t="s">
        <v>97</v>
      </c>
      <c r="LVU49" s="135" t="s">
        <v>97</v>
      </c>
      <c r="LVV49" s="135" t="s">
        <v>97</v>
      </c>
      <c r="LVW49" s="135" t="s">
        <v>97</v>
      </c>
      <c r="LVX49" s="135" t="s">
        <v>97</v>
      </c>
      <c r="LVY49" s="135" t="s">
        <v>97</v>
      </c>
      <c r="LVZ49" s="135" t="s">
        <v>97</v>
      </c>
      <c r="LWA49" s="135" t="s">
        <v>97</v>
      </c>
      <c r="LWB49" s="135" t="s">
        <v>97</v>
      </c>
      <c r="LWC49" s="135" t="s">
        <v>97</v>
      </c>
      <c r="LWD49" s="135" t="s">
        <v>97</v>
      </c>
      <c r="LWE49" s="135" t="s">
        <v>97</v>
      </c>
      <c r="LWF49" s="135" t="s">
        <v>97</v>
      </c>
      <c r="LWG49" s="135" t="s">
        <v>97</v>
      </c>
      <c r="LWH49" s="135" t="s">
        <v>97</v>
      </c>
      <c r="LWI49" s="135" t="s">
        <v>97</v>
      </c>
      <c r="LWJ49" s="135" t="s">
        <v>97</v>
      </c>
      <c r="LWK49" s="135" t="s">
        <v>97</v>
      </c>
      <c r="LWL49" s="135" t="s">
        <v>97</v>
      </c>
      <c r="LWM49" s="135" t="s">
        <v>97</v>
      </c>
      <c r="LWN49" s="135" t="s">
        <v>97</v>
      </c>
      <c r="LWO49" s="135" t="s">
        <v>97</v>
      </c>
      <c r="LWP49" s="135" t="s">
        <v>97</v>
      </c>
      <c r="LWQ49" s="135" t="s">
        <v>97</v>
      </c>
      <c r="LWR49" s="135" t="s">
        <v>97</v>
      </c>
      <c r="LWS49" s="135" t="s">
        <v>97</v>
      </c>
      <c r="LWT49" s="135" t="s">
        <v>97</v>
      </c>
      <c r="LWU49" s="135" t="s">
        <v>97</v>
      </c>
      <c r="LWV49" s="135" t="s">
        <v>97</v>
      </c>
      <c r="LWW49" s="135" t="s">
        <v>97</v>
      </c>
      <c r="LWX49" s="135" t="s">
        <v>97</v>
      </c>
      <c r="LWY49" s="135" t="s">
        <v>97</v>
      </c>
      <c r="LWZ49" s="135" t="s">
        <v>97</v>
      </c>
      <c r="LXA49" s="135" t="s">
        <v>97</v>
      </c>
      <c r="LXB49" s="135" t="s">
        <v>97</v>
      </c>
      <c r="LXC49" s="135" t="s">
        <v>97</v>
      </c>
      <c r="LXD49" s="135" t="s">
        <v>97</v>
      </c>
      <c r="LXE49" s="135" t="s">
        <v>97</v>
      </c>
      <c r="LXF49" s="135" t="s">
        <v>97</v>
      </c>
      <c r="LXG49" s="135" t="s">
        <v>97</v>
      </c>
      <c r="LXH49" s="135" t="s">
        <v>97</v>
      </c>
      <c r="LXI49" s="135" t="s">
        <v>97</v>
      </c>
      <c r="LXJ49" s="135" t="s">
        <v>97</v>
      </c>
      <c r="LXK49" s="135" t="s">
        <v>97</v>
      </c>
      <c r="LXL49" s="135" t="s">
        <v>97</v>
      </c>
      <c r="LXM49" s="135" t="s">
        <v>97</v>
      </c>
      <c r="LXN49" s="135" t="s">
        <v>97</v>
      </c>
      <c r="LXO49" s="135" t="s">
        <v>97</v>
      </c>
      <c r="LXP49" s="135" t="s">
        <v>97</v>
      </c>
      <c r="LXQ49" s="135" t="s">
        <v>97</v>
      </c>
      <c r="LXR49" s="135" t="s">
        <v>97</v>
      </c>
      <c r="LXS49" s="135" t="s">
        <v>97</v>
      </c>
      <c r="LXT49" s="135" t="s">
        <v>97</v>
      </c>
      <c r="LXU49" s="135" t="s">
        <v>97</v>
      </c>
      <c r="LXV49" s="135" t="s">
        <v>97</v>
      </c>
      <c r="LXW49" s="135" t="s">
        <v>97</v>
      </c>
      <c r="LXX49" s="135" t="s">
        <v>97</v>
      </c>
      <c r="LXY49" s="135" t="s">
        <v>97</v>
      </c>
      <c r="LXZ49" s="135" t="s">
        <v>97</v>
      </c>
      <c r="LYA49" s="135" t="s">
        <v>97</v>
      </c>
      <c r="LYB49" s="135" t="s">
        <v>97</v>
      </c>
      <c r="LYC49" s="135" t="s">
        <v>97</v>
      </c>
      <c r="LYD49" s="135" t="s">
        <v>97</v>
      </c>
      <c r="LYE49" s="135" t="s">
        <v>97</v>
      </c>
      <c r="LYF49" s="135" t="s">
        <v>97</v>
      </c>
      <c r="LYG49" s="135" t="s">
        <v>97</v>
      </c>
      <c r="LYH49" s="135" t="s">
        <v>97</v>
      </c>
      <c r="LYI49" s="135" t="s">
        <v>97</v>
      </c>
      <c r="LYJ49" s="135" t="s">
        <v>97</v>
      </c>
      <c r="LYK49" s="135" t="s">
        <v>97</v>
      </c>
      <c r="LYL49" s="135" t="s">
        <v>97</v>
      </c>
      <c r="LYM49" s="135" t="s">
        <v>97</v>
      </c>
      <c r="LYN49" s="135" t="s">
        <v>97</v>
      </c>
      <c r="LYO49" s="135" t="s">
        <v>97</v>
      </c>
      <c r="LYP49" s="135" t="s">
        <v>97</v>
      </c>
      <c r="LYQ49" s="135" t="s">
        <v>97</v>
      </c>
      <c r="LYR49" s="135" t="s">
        <v>97</v>
      </c>
      <c r="LYS49" s="135" t="s">
        <v>97</v>
      </c>
      <c r="LYT49" s="135" t="s">
        <v>97</v>
      </c>
      <c r="LYU49" s="135" t="s">
        <v>97</v>
      </c>
      <c r="LYV49" s="135" t="s">
        <v>97</v>
      </c>
      <c r="LYW49" s="135" t="s">
        <v>97</v>
      </c>
      <c r="LYX49" s="135" t="s">
        <v>97</v>
      </c>
      <c r="LYY49" s="135" t="s">
        <v>97</v>
      </c>
      <c r="LYZ49" s="135" t="s">
        <v>97</v>
      </c>
      <c r="LZA49" s="135" t="s">
        <v>97</v>
      </c>
      <c r="LZB49" s="135" t="s">
        <v>97</v>
      </c>
      <c r="LZC49" s="135" t="s">
        <v>97</v>
      </c>
      <c r="LZD49" s="135" t="s">
        <v>97</v>
      </c>
      <c r="LZE49" s="135" t="s">
        <v>97</v>
      </c>
      <c r="LZF49" s="135" t="s">
        <v>97</v>
      </c>
      <c r="LZG49" s="135" t="s">
        <v>97</v>
      </c>
      <c r="LZH49" s="135" t="s">
        <v>97</v>
      </c>
      <c r="LZI49" s="135" t="s">
        <v>97</v>
      </c>
      <c r="LZJ49" s="135" t="s">
        <v>97</v>
      </c>
      <c r="LZK49" s="135" t="s">
        <v>97</v>
      </c>
      <c r="LZL49" s="135" t="s">
        <v>97</v>
      </c>
      <c r="LZM49" s="135" t="s">
        <v>97</v>
      </c>
      <c r="LZN49" s="135" t="s">
        <v>97</v>
      </c>
      <c r="LZO49" s="135" t="s">
        <v>97</v>
      </c>
      <c r="LZP49" s="135" t="s">
        <v>97</v>
      </c>
      <c r="LZQ49" s="135" t="s">
        <v>97</v>
      </c>
      <c r="LZR49" s="135" t="s">
        <v>97</v>
      </c>
      <c r="LZS49" s="135" t="s">
        <v>97</v>
      </c>
      <c r="LZT49" s="135" t="s">
        <v>97</v>
      </c>
      <c r="LZU49" s="135" t="s">
        <v>97</v>
      </c>
      <c r="LZV49" s="135" t="s">
        <v>97</v>
      </c>
      <c r="LZW49" s="135" t="s">
        <v>97</v>
      </c>
      <c r="LZX49" s="135" t="s">
        <v>97</v>
      </c>
      <c r="LZY49" s="135" t="s">
        <v>97</v>
      </c>
      <c r="LZZ49" s="135" t="s">
        <v>97</v>
      </c>
      <c r="MAA49" s="135" t="s">
        <v>97</v>
      </c>
      <c r="MAB49" s="135" t="s">
        <v>97</v>
      </c>
      <c r="MAC49" s="135" t="s">
        <v>97</v>
      </c>
      <c r="MAD49" s="135" t="s">
        <v>97</v>
      </c>
      <c r="MAE49" s="135" t="s">
        <v>97</v>
      </c>
      <c r="MAF49" s="135" t="s">
        <v>97</v>
      </c>
      <c r="MAG49" s="135" t="s">
        <v>97</v>
      </c>
      <c r="MAH49" s="135" t="s">
        <v>97</v>
      </c>
      <c r="MAI49" s="135" t="s">
        <v>97</v>
      </c>
      <c r="MAJ49" s="135" t="s">
        <v>97</v>
      </c>
      <c r="MAK49" s="135" t="s">
        <v>97</v>
      </c>
      <c r="MAL49" s="135" t="s">
        <v>97</v>
      </c>
      <c r="MAM49" s="135" t="s">
        <v>97</v>
      </c>
      <c r="MAN49" s="135" t="s">
        <v>97</v>
      </c>
      <c r="MAO49" s="135" t="s">
        <v>97</v>
      </c>
      <c r="MAP49" s="135" t="s">
        <v>97</v>
      </c>
      <c r="MAQ49" s="135" t="s">
        <v>97</v>
      </c>
      <c r="MAR49" s="135" t="s">
        <v>97</v>
      </c>
      <c r="MAS49" s="135" t="s">
        <v>97</v>
      </c>
      <c r="MAT49" s="135" t="s">
        <v>97</v>
      </c>
      <c r="MAU49" s="135" t="s">
        <v>97</v>
      </c>
      <c r="MAV49" s="135" t="s">
        <v>97</v>
      </c>
      <c r="MAW49" s="135" t="s">
        <v>97</v>
      </c>
      <c r="MAX49" s="135" t="s">
        <v>97</v>
      </c>
      <c r="MAY49" s="135" t="s">
        <v>97</v>
      </c>
      <c r="MAZ49" s="135" t="s">
        <v>97</v>
      </c>
      <c r="MBA49" s="135" t="s">
        <v>97</v>
      </c>
      <c r="MBB49" s="135" t="s">
        <v>97</v>
      </c>
      <c r="MBC49" s="135" t="s">
        <v>97</v>
      </c>
      <c r="MBD49" s="135" t="s">
        <v>97</v>
      </c>
      <c r="MBE49" s="135" t="s">
        <v>97</v>
      </c>
      <c r="MBF49" s="135" t="s">
        <v>97</v>
      </c>
      <c r="MBG49" s="135" t="s">
        <v>97</v>
      </c>
      <c r="MBH49" s="135" t="s">
        <v>97</v>
      </c>
      <c r="MBI49" s="135" t="s">
        <v>97</v>
      </c>
      <c r="MBJ49" s="135" t="s">
        <v>97</v>
      </c>
      <c r="MBK49" s="135" t="s">
        <v>97</v>
      </c>
      <c r="MBL49" s="135" t="s">
        <v>97</v>
      </c>
      <c r="MBM49" s="135" t="s">
        <v>97</v>
      </c>
      <c r="MBN49" s="135" t="s">
        <v>97</v>
      </c>
      <c r="MBO49" s="135" t="s">
        <v>97</v>
      </c>
      <c r="MBP49" s="135" t="s">
        <v>97</v>
      </c>
      <c r="MBQ49" s="135" t="s">
        <v>97</v>
      </c>
      <c r="MBR49" s="135" t="s">
        <v>97</v>
      </c>
      <c r="MBS49" s="135" t="s">
        <v>97</v>
      </c>
      <c r="MBT49" s="135" t="s">
        <v>97</v>
      </c>
      <c r="MBU49" s="135" t="s">
        <v>97</v>
      </c>
      <c r="MBV49" s="135" t="s">
        <v>97</v>
      </c>
      <c r="MBW49" s="135" t="s">
        <v>97</v>
      </c>
      <c r="MBX49" s="135" t="s">
        <v>97</v>
      </c>
      <c r="MBY49" s="135" t="s">
        <v>97</v>
      </c>
      <c r="MBZ49" s="135" t="s">
        <v>97</v>
      </c>
      <c r="MCA49" s="135" t="s">
        <v>97</v>
      </c>
      <c r="MCB49" s="135" t="s">
        <v>97</v>
      </c>
      <c r="MCC49" s="135" t="s">
        <v>97</v>
      </c>
      <c r="MCD49" s="135" t="s">
        <v>97</v>
      </c>
      <c r="MCE49" s="135" t="s">
        <v>97</v>
      </c>
      <c r="MCF49" s="135" t="s">
        <v>97</v>
      </c>
      <c r="MCG49" s="135" t="s">
        <v>97</v>
      </c>
      <c r="MCH49" s="135" t="s">
        <v>97</v>
      </c>
      <c r="MCI49" s="135" t="s">
        <v>97</v>
      </c>
      <c r="MCJ49" s="135" t="s">
        <v>97</v>
      </c>
      <c r="MCK49" s="135" t="s">
        <v>97</v>
      </c>
      <c r="MCL49" s="135" t="s">
        <v>97</v>
      </c>
      <c r="MCM49" s="135" t="s">
        <v>97</v>
      </c>
      <c r="MCN49" s="135" t="s">
        <v>97</v>
      </c>
      <c r="MCO49" s="135" t="s">
        <v>97</v>
      </c>
      <c r="MCP49" s="135" t="s">
        <v>97</v>
      </c>
      <c r="MCQ49" s="135" t="s">
        <v>97</v>
      </c>
      <c r="MCR49" s="135" t="s">
        <v>97</v>
      </c>
      <c r="MCS49" s="135" t="s">
        <v>97</v>
      </c>
      <c r="MCT49" s="135" t="s">
        <v>97</v>
      </c>
      <c r="MCU49" s="135" t="s">
        <v>97</v>
      </c>
      <c r="MCV49" s="135" t="s">
        <v>97</v>
      </c>
      <c r="MCW49" s="135" t="s">
        <v>97</v>
      </c>
      <c r="MCX49" s="135" t="s">
        <v>97</v>
      </c>
      <c r="MCY49" s="135" t="s">
        <v>97</v>
      </c>
      <c r="MCZ49" s="135" t="s">
        <v>97</v>
      </c>
      <c r="MDA49" s="135" t="s">
        <v>97</v>
      </c>
      <c r="MDB49" s="135" t="s">
        <v>97</v>
      </c>
      <c r="MDC49" s="135" t="s">
        <v>97</v>
      </c>
      <c r="MDD49" s="135" t="s">
        <v>97</v>
      </c>
      <c r="MDE49" s="135" t="s">
        <v>97</v>
      </c>
      <c r="MDF49" s="135" t="s">
        <v>97</v>
      </c>
      <c r="MDG49" s="135" t="s">
        <v>97</v>
      </c>
      <c r="MDH49" s="135" t="s">
        <v>97</v>
      </c>
      <c r="MDI49" s="135" t="s">
        <v>97</v>
      </c>
      <c r="MDJ49" s="135" t="s">
        <v>97</v>
      </c>
      <c r="MDK49" s="135" t="s">
        <v>97</v>
      </c>
      <c r="MDL49" s="135" t="s">
        <v>97</v>
      </c>
      <c r="MDM49" s="135" t="s">
        <v>97</v>
      </c>
      <c r="MDN49" s="135" t="s">
        <v>97</v>
      </c>
      <c r="MDO49" s="135" t="s">
        <v>97</v>
      </c>
      <c r="MDP49" s="135" t="s">
        <v>97</v>
      </c>
      <c r="MDQ49" s="135" t="s">
        <v>97</v>
      </c>
      <c r="MDR49" s="135" t="s">
        <v>97</v>
      </c>
      <c r="MDS49" s="135" t="s">
        <v>97</v>
      </c>
      <c r="MDT49" s="135" t="s">
        <v>97</v>
      </c>
      <c r="MDU49" s="135" t="s">
        <v>97</v>
      </c>
      <c r="MDV49" s="135" t="s">
        <v>97</v>
      </c>
      <c r="MDW49" s="135" t="s">
        <v>97</v>
      </c>
      <c r="MDX49" s="135" t="s">
        <v>97</v>
      </c>
      <c r="MDY49" s="135" t="s">
        <v>97</v>
      </c>
      <c r="MDZ49" s="135" t="s">
        <v>97</v>
      </c>
      <c r="MEA49" s="135" t="s">
        <v>97</v>
      </c>
      <c r="MEB49" s="135" t="s">
        <v>97</v>
      </c>
      <c r="MEC49" s="135" t="s">
        <v>97</v>
      </c>
      <c r="MED49" s="135" t="s">
        <v>97</v>
      </c>
      <c r="MEE49" s="135" t="s">
        <v>97</v>
      </c>
      <c r="MEF49" s="135" t="s">
        <v>97</v>
      </c>
      <c r="MEG49" s="135" t="s">
        <v>97</v>
      </c>
      <c r="MEH49" s="135" t="s">
        <v>97</v>
      </c>
      <c r="MEI49" s="135" t="s">
        <v>97</v>
      </c>
      <c r="MEJ49" s="135" t="s">
        <v>97</v>
      </c>
      <c r="MEK49" s="135" t="s">
        <v>97</v>
      </c>
      <c r="MEL49" s="135" t="s">
        <v>97</v>
      </c>
      <c r="MEM49" s="135" t="s">
        <v>97</v>
      </c>
      <c r="MEN49" s="135" t="s">
        <v>97</v>
      </c>
      <c r="MEO49" s="135" t="s">
        <v>97</v>
      </c>
      <c r="MEP49" s="135" t="s">
        <v>97</v>
      </c>
      <c r="MEQ49" s="135" t="s">
        <v>97</v>
      </c>
      <c r="MER49" s="135" t="s">
        <v>97</v>
      </c>
      <c r="MES49" s="135" t="s">
        <v>97</v>
      </c>
      <c r="MET49" s="135" t="s">
        <v>97</v>
      </c>
      <c r="MEU49" s="135" t="s">
        <v>97</v>
      </c>
      <c r="MEV49" s="135" t="s">
        <v>97</v>
      </c>
      <c r="MEW49" s="135" t="s">
        <v>97</v>
      </c>
      <c r="MEX49" s="135" t="s">
        <v>97</v>
      </c>
      <c r="MEY49" s="135" t="s">
        <v>97</v>
      </c>
      <c r="MEZ49" s="135" t="s">
        <v>97</v>
      </c>
      <c r="MFA49" s="135" t="s">
        <v>97</v>
      </c>
      <c r="MFB49" s="135" t="s">
        <v>97</v>
      </c>
      <c r="MFC49" s="135" t="s">
        <v>97</v>
      </c>
      <c r="MFD49" s="135" t="s">
        <v>97</v>
      </c>
      <c r="MFE49" s="135" t="s">
        <v>97</v>
      </c>
      <c r="MFF49" s="135" t="s">
        <v>97</v>
      </c>
      <c r="MFG49" s="135" t="s">
        <v>97</v>
      </c>
      <c r="MFH49" s="135" t="s">
        <v>97</v>
      </c>
      <c r="MFI49" s="135" t="s">
        <v>97</v>
      </c>
      <c r="MFJ49" s="135" t="s">
        <v>97</v>
      </c>
      <c r="MFK49" s="135" t="s">
        <v>97</v>
      </c>
      <c r="MFL49" s="135" t="s">
        <v>97</v>
      </c>
      <c r="MFM49" s="135" t="s">
        <v>97</v>
      </c>
      <c r="MFN49" s="135" t="s">
        <v>97</v>
      </c>
      <c r="MFO49" s="135" t="s">
        <v>97</v>
      </c>
      <c r="MFP49" s="135" t="s">
        <v>97</v>
      </c>
      <c r="MFQ49" s="135" t="s">
        <v>97</v>
      </c>
      <c r="MFR49" s="135" t="s">
        <v>97</v>
      </c>
      <c r="MFS49" s="135" t="s">
        <v>97</v>
      </c>
      <c r="MFT49" s="135" t="s">
        <v>97</v>
      </c>
      <c r="MFU49" s="135" t="s">
        <v>97</v>
      </c>
      <c r="MFV49" s="135" t="s">
        <v>97</v>
      </c>
      <c r="MFW49" s="135" t="s">
        <v>97</v>
      </c>
      <c r="MFX49" s="135" t="s">
        <v>97</v>
      </c>
      <c r="MFY49" s="135" t="s">
        <v>97</v>
      </c>
      <c r="MFZ49" s="135" t="s">
        <v>97</v>
      </c>
      <c r="MGA49" s="135" t="s">
        <v>97</v>
      </c>
      <c r="MGB49" s="135" t="s">
        <v>97</v>
      </c>
      <c r="MGC49" s="135" t="s">
        <v>97</v>
      </c>
      <c r="MGD49" s="135" t="s">
        <v>97</v>
      </c>
      <c r="MGE49" s="135" t="s">
        <v>97</v>
      </c>
      <c r="MGF49" s="135" t="s">
        <v>97</v>
      </c>
      <c r="MGG49" s="135" t="s">
        <v>97</v>
      </c>
      <c r="MGH49" s="135" t="s">
        <v>97</v>
      </c>
      <c r="MGI49" s="135" t="s">
        <v>97</v>
      </c>
      <c r="MGJ49" s="135" t="s">
        <v>97</v>
      </c>
      <c r="MGK49" s="135" t="s">
        <v>97</v>
      </c>
      <c r="MGL49" s="135" t="s">
        <v>97</v>
      </c>
      <c r="MGM49" s="135" t="s">
        <v>97</v>
      </c>
      <c r="MGN49" s="135" t="s">
        <v>97</v>
      </c>
      <c r="MGO49" s="135" t="s">
        <v>97</v>
      </c>
      <c r="MGP49" s="135" t="s">
        <v>97</v>
      </c>
      <c r="MGQ49" s="135" t="s">
        <v>97</v>
      </c>
      <c r="MGR49" s="135" t="s">
        <v>97</v>
      </c>
      <c r="MGS49" s="135" t="s">
        <v>97</v>
      </c>
      <c r="MGT49" s="135" t="s">
        <v>97</v>
      </c>
      <c r="MGU49" s="135" t="s">
        <v>97</v>
      </c>
      <c r="MGV49" s="135" t="s">
        <v>97</v>
      </c>
      <c r="MGW49" s="135" t="s">
        <v>97</v>
      </c>
      <c r="MGX49" s="135" t="s">
        <v>97</v>
      </c>
      <c r="MGY49" s="135" t="s">
        <v>97</v>
      </c>
      <c r="MGZ49" s="135" t="s">
        <v>97</v>
      </c>
      <c r="MHA49" s="135" t="s">
        <v>97</v>
      </c>
      <c r="MHB49" s="135" t="s">
        <v>97</v>
      </c>
      <c r="MHC49" s="135" t="s">
        <v>97</v>
      </c>
      <c r="MHD49" s="135" t="s">
        <v>97</v>
      </c>
      <c r="MHE49" s="135" t="s">
        <v>97</v>
      </c>
      <c r="MHF49" s="135" t="s">
        <v>97</v>
      </c>
      <c r="MHG49" s="135" t="s">
        <v>97</v>
      </c>
      <c r="MHH49" s="135" t="s">
        <v>97</v>
      </c>
      <c r="MHI49" s="135" t="s">
        <v>97</v>
      </c>
      <c r="MHJ49" s="135" t="s">
        <v>97</v>
      </c>
      <c r="MHK49" s="135" t="s">
        <v>97</v>
      </c>
      <c r="MHL49" s="135" t="s">
        <v>97</v>
      </c>
      <c r="MHM49" s="135" t="s">
        <v>97</v>
      </c>
      <c r="MHN49" s="135" t="s">
        <v>97</v>
      </c>
      <c r="MHO49" s="135" t="s">
        <v>97</v>
      </c>
      <c r="MHP49" s="135" t="s">
        <v>97</v>
      </c>
      <c r="MHQ49" s="135" t="s">
        <v>97</v>
      </c>
      <c r="MHR49" s="135" t="s">
        <v>97</v>
      </c>
      <c r="MHS49" s="135" t="s">
        <v>97</v>
      </c>
      <c r="MHT49" s="135" t="s">
        <v>97</v>
      </c>
      <c r="MHU49" s="135" t="s">
        <v>97</v>
      </c>
      <c r="MHV49" s="135" t="s">
        <v>97</v>
      </c>
      <c r="MHW49" s="135" t="s">
        <v>97</v>
      </c>
      <c r="MHX49" s="135" t="s">
        <v>97</v>
      </c>
      <c r="MHY49" s="135" t="s">
        <v>97</v>
      </c>
      <c r="MHZ49" s="135" t="s">
        <v>97</v>
      </c>
      <c r="MIA49" s="135" t="s">
        <v>97</v>
      </c>
      <c r="MIB49" s="135" t="s">
        <v>97</v>
      </c>
      <c r="MIC49" s="135" t="s">
        <v>97</v>
      </c>
      <c r="MID49" s="135" t="s">
        <v>97</v>
      </c>
      <c r="MIE49" s="135" t="s">
        <v>97</v>
      </c>
      <c r="MIF49" s="135" t="s">
        <v>97</v>
      </c>
      <c r="MIG49" s="135" t="s">
        <v>97</v>
      </c>
      <c r="MIH49" s="135" t="s">
        <v>97</v>
      </c>
      <c r="MII49" s="135" t="s">
        <v>97</v>
      </c>
      <c r="MIJ49" s="135" t="s">
        <v>97</v>
      </c>
      <c r="MIK49" s="135" t="s">
        <v>97</v>
      </c>
      <c r="MIL49" s="135" t="s">
        <v>97</v>
      </c>
      <c r="MIM49" s="135" t="s">
        <v>97</v>
      </c>
      <c r="MIN49" s="135" t="s">
        <v>97</v>
      </c>
      <c r="MIO49" s="135" t="s">
        <v>97</v>
      </c>
      <c r="MIP49" s="135" t="s">
        <v>97</v>
      </c>
      <c r="MIQ49" s="135" t="s">
        <v>97</v>
      </c>
      <c r="MIR49" s="135" t="s">
        <v>97</v>
      </c>
      <c r="MIS49" s="135" t="s">
        <v>97</v>
      </c>
      <c r="MIT49" s="135" t="s">
        <v>97</v>
      </c>
      <c r="MIU49" s="135" t="s">
        <v>97</v>
      </c>
      <c r="MIV49" s="135" t="s">
        <v>97</v>
      </c>
      <c r="MIW49" s="135" t="s">
        <v>97</v>
      </c>
      <c r="MIX49" s="135" t="s">
        <v>97</v>
      </c>
      <c r="MIY49" s="135" t="s">
        <v>97</v>
      </c>
      <c r="MIZ49" s="135" t="s">
        <v>97</v>
      </c>
      <c r="MJA49" s="135" t="s">
        <v>97</v>
      </c>
      <c r="MJB49" s="135" t="s">
        <v>97</v>
      </c>
      <c r="MJC49" s="135" t="s">
        <v>97</v>
      </c>
      <c r="MJD49" s="135" t="s">
        <v>97</v>
      </c>
      <c r="MJE49" s="135" t="s">
        <v>97</v>
      </c>
      <c r="MJF49" s="135" t="s">
        <v>97</v>
      </c>
      <c r="MJG49" s="135" t="s">
        <v>97</v>
      </c>
      <c r="MJH49" s="135" t="s">
        <v>97</v>
      </c>
      <c r="MJI49" s="135" t="s">
        <v>97</v>
      </c>
      <c r="MJJ49" s="135" t="s">
        <v>97</v>
      </c>
      <c r="MJK49" s="135" t="s">
        <v>97</v>
      </c>
      <c r="MJL49" s="135" t="s">
        <v>97</v>
      </c>
      <c r="MJM49" s="135" t="s">
        <v>97</v>
      </c>
      <c r="MJN49" s="135" t="s">
        <v>97</v>
      </c>
      <c r="MJO49" s="135" t="s">
        <v>97</v>
      </c>
      <c r="MJP49" s="135" t="s">
        <v>97</v>
      </c>
      <c r="MJQ49" s="135" t="s">
        <v>97</v>
      </c>
      <c r="MJR49" s="135" t="s">
        <v>97</v>
      </c>
      <c r="MJS49" s="135" t="s">
        <v>97</v>
      </c>
      <c r="MJT49" s="135" t="s">
        <v>97</v>
      </c>
      <c r="MJU49" s="135" t="s">
        <v>97</v>
      </c>
      <c r="MJV49" s="135" t="s">
        <v>97</v>
      </c>
      <c r="MJW49" s="135" t="s">
        <v>97</v>
      </c>
      <c r="MJX49" s="135" t="s">
        <v>97</v>
      </c>
      <c r="MJY49" s="135" t="s">
        <v>97</v>
      </c>
      <c r="MJZ49" s="135" t="s">
        <v>97</v>
      </c>
      <c r="MKA49" s="135" t="s">
        <v>97</v>
      </c>
      <c r="MKB49" s="135" t="s">
        <v>97</v>
      </c>
      <c r="MKC49" s="135" t="s">
        <v>97</v>
      </c>
      <c r="MKD49" s="135" t="s">
        <v>97</v>
      </c>
      <c r="MKE49" s="135" t="s">
        <v>97</v>
      </c>
      <c r="MKF49" s="135" t="s">
        <v>97</v>
      </c>
      <c r="MKG49" s="135" t="s">
        <v>97</v>
      </c>
      <c r="MKH49" s="135" t="s">
        <v>97</v>
      </c>
      <c r="MKI49" s="135" t="s">
        <v>97</v>
      </c>
      <c r="MKJ49" s="135" t="s">
        <v>97</v>
      </c>
      <c r="MKK49" s="135" t="s">
        <v>97</v>
      </c>
      <c r="MKL49" s="135" t="s">
        <v>97</v>
      </c>
      <c r="MKM49" s="135" t="s">
        <v>97</v>
      </c>
      <c r="MKN49" s="135" t="s">
        <v>97</v>
      </c>
      <c r="MKO49" s="135" t="s">
        <v>97</v>
      </c>
      <c r="MKP49" s="135" t="s">
        <v>97</v>
      </c>
      <c r="MKQ49" s="135" t="s">
        <v>97</v>
      </c>
      <c r="MKR49" s="135" t="s">
        <v>97</v>
      </c>
      <c r="MKS49" s="135" t="s">
        <v>97</v>
      </c>
      <c r="MKT49" s="135" t="s">
        <v>97</v>
      </c>
      <c r="MKU49" s="135" t="s">
        <v>97</v>
      </c>
      <c r="MKV49" s="135" t="s">
        <v>97</v>
      </c>
      <c r="MKW49" s="135" t="s">
        <v>97</v>
      </c>
      <c r="MKX49" s="135" t="s">
        <v>97</v>
      </c>
      <c r="MKY49" s="135" t="s">
        <v>97</v>
      </c>
      <c r="MKZ49" s="135" t="s">
        <v>97</v>
      </c>
      <c r="MLA49" s="135" t="s">
        <v>97</v>
      </c>
      <c r="MLB49" s="135" t="s">
        <v>97</v>
      </c>
      <c r="MLC49" s="135" t="s">
        <v>97</v>
      </c>
      <c r="MLD49" s="135" t="s">
        <v>97</v>
      </c>
      <c r="MLE49" s="135" t="s">
        <v>97</v>
      </c>
      <c r="MLF49" s="135" t="s">
        <v>97</v>
      </c>
      <c r="MLG49" s="135" t="s">
        <v>97</v>
      </c>
      <c r="MLH49" s="135" t="s">
        <v>97</v>
      </c>
      <c r="MLI49" s="135" t="s">
        <v>97</v>
      </c>
      <c r="MLJ49" s="135" t="s">
        <v>97</v>
      </c>
      <c r="MLK49" s="135" t="s">
        <v>97</v>
      </c>
      <c r="MLL49" s="135" t="s">
        <v>97</v>
      </c>
      <c r="MLM49" s="135" t="s">
        <v>97</v>
      </c>
      <c r="MLN49" s="135" t="s">
        <v>97</v>
      </c>
      <c r="MLO49" s="135" t="s">
        <v>97</v>
      </c>
      <c r="MLP49" s="135" t="s">
        <v>97</v>
      </c>
      <c r="MLQ49" s="135" t="s">
        <v>97</v>
      </c>
      <c r="MLR49" s="135" t="s">
        <v>97</v>
      </c>
      <c r="MLS49" s="135" t="s">
        <v>97</v>
      </c>
      <c r="MLT49" s="135" t="s">
        <v>97</v>
      </c>
      <c r="MLU49" s="135" t="s">
        <v>97</v>
      </c>
      <c r="MLV49" s="135" t="s">
        <v>97</v>
      </c>
      <c r="MLW49" s="135" t="s">
        <v>97</v>
      </c>
      <c r="MLX49" s="135" t="s">
        <v>97</v>
      </c>
      <c r="MLY49" s="135" t="s">
        <v>97</v>
      </c>
      <c r="MLZ49" s="135" t="s">
        <v>97</v>
      </c>
      <c r="MMA49" s="135" t="s">
        <v>97</v>
      </c>
      <c r="MMB49" s="135" t="s">
        <v>97</v>
      </c>
      <c r="MMC49" s="135" t="s">
        <v>97</v>
      </c>
      <c r="MMD49" s="135" t="s">
        <v>97</v>
      </c>
      <c r="MME49" s="135" t="s">
        <v>97</v>
      </c>
      <c r="MMF49" s="135" t="s">
        <v>97</v>
      </c>
      <c r="MMG49" s="135" t="s">
        <v>97</v>
      </c>
      <c r="MMH49" s="135" t="s">
        <v>97</v>
      </c>
      <c r="MMI49" s="135" t="s">
        <v>97</v>
      </c>
      <c r="MMJ49" s="135" t="s">
        <v>97</v>
      </c>
      <c r="MMK49" s="135" t="s">
        <v>97</v>
      </c>
      <c r="MML49" s="135" t="s">
        <v>97</v>
      </c>
      <c r="MMM49" s="135" t="s">
        <v>97</v>
      </c>
      <c r="MMN49" s="135" t="s">
        <v>97</v>
      </c>
      <c r="MMO49" s="135" t="s">
        <v>97</v>
      </c>
      <c r="MMP49" s="135" t="s">
        <v>97</v>
      </c>
      <c r="MMQ49" s="135" t="s">
        <v>97</v>
      </c>
      <c r="MMR49" s="135" t="s">
        <v>97</v>
      </c>
      <c r="MMS49" s="135" t="s">
        <v>97</v>
      </c>
      <c r="MMT49" s="135" t="s">
        <v>97</v>
      </c>
      <c r="MMU49" s="135" t="s">
        <v>97</v>
      </c>
      <c r="MMV49" s="135" t="s">
        <v>97</v>
      </c>
      <c r="MMW49" s="135" t="s">
        <v>97</v>
      </c>
      <c r="MMX49" s="135" t="s">
        <v>97</v>
      </c>
      <c r="MMY49" s="135" t="s">
        <v>97</v>
      </c>
      <c r="MMZ49" s="135" t="s">
        <v>97</v>
      </c>
      <c r="MNA49" s="135" t="s">
        <v>97</v>
      </c>
      <c r="MNB49" s="135" t="s">
        <v>97</v>
      </c>
      <c r="MNC49" s="135" t="s">
        <v>97</v>
      </c>
      <c r="MND49" s="135" t="s">
        <v>97</v>
      </c>
      <c r="MNE49" s="135" t="s">
        <v>97</v>
      </c>
      <c r="MNF49" s="135" t="s">
        <v>97</v>
      </c>
      <c r="MNG49" s="135" t="s">
        <v>97</v>
      </c>
      <c r="MNH49" s="135" t="s">
        <v>97</v>
      </c>
      <c r="MNI49" s="135" t="s">
        <v>97</v>
      </c>
      <c r="MNJ49" s="135" t="s">
        <v>97</v>
      </c>
      <c r="MNK49" s="135" t="s">
        <v>97</v>
      </c>
      <c r="MNL49" s="135" t="s">
        <v>97</v>
      </c>
      <c r="MNM49" s="135" t="s">
        <v>97</v>
      </c>
      <c r="MNN49" s="135" t="s">
        <v>97</v>
      </c>
      <c r="MNO49" s="135" t="s">
        <v>97</v>
      </c>
      <c r="MNP49" s="135" t="s">
        <v>97</v>
      </c>
      <c r="MNQ49" s="135" t="s">
        <v>97</v>
      </c>
      <c r="MNR49" s="135" t="s">
        <v>97</v>
      </c>
      <c r="MNS49" s="135" t="s">
        <v>97</v>
      </c>
      <c r="MNT49" s="135" t="s">
        <v>97</v>
      </c>
      <c r="MNU49" s="135" t="s">
        <v>97</v>
      </c>
      <c r="MNV49" s="135" t="s">
        <v>97</v>
      </c>
      <c r="MNW49" s="135" t="s">
        <v>97</v>
      </c>
      <c r="MNX49" s="135" t="s">
        <v>97</v>
      </c>
      <c r="MNY49" s="135" t="s">
        <v>97</v>
      </c>
      <c r="MNZ49" s="135" t="s">
        <v>97</v>
      </c>
      <c r="MOA49" s="135" t="s">
        <v>97</v>
      </c>
      <c r="MOB49" s="135" t="s">
        <v>97</v>
      </c>
      <c r="MOC49" s="135" t="s">
        <v>97</v>
      </c>
      <c r="MOD49" s="135" t="s">
        <v>97</v>
      </c>
      <c r="MOE49" s="135" t="s">
        <v>97</v>
      </c>
      <c r="MOF49" s="135" t="s">
        <v>97</v>
      </c>
      <c r="MOG49" s="135" t="s">
        <v>97</v>
      </c>
      <c r="MOH49" s="135" t="s">
        <v>97</v>
      </c>
      <c r="MOI49" s="135" t="s">
        <v>97</v>
      </c>
      <c r="MOJ49" s="135" t="s">
        <v>97</v>
      </c>
      <c r="MOK49" s="135" t="s">
        <v>97</v>
      </c>
      <c r="MOL49" s="135" t="s">
        <v>97</v>
      </c>
      <c r="MOM49" s="135" t="s">
        <v>97</v>
      </c>
      <c r="MON49" s="135" t="s">
        <v>97</v>
      </c>
      <c r="MOO49" s="135" t="s">
        <v>97</v>
      </c>
      <c r="MOP49" s="135" t="s">
        <v>97</v>
      </c>
      <c r="MOQ49" s="135" t="s">
        <v>97</v>
      </c>
      <c r="MOR49" s="135" t="s">
        <v>97</v>
      </c>
      <c r="MOS49" s="135" t="s">
        <v>97</v>
      </c>
      <c r="MOT49" s="135" t="s">
        <v>97</v>
      </c>
      <c r="MOU49" s="135" t="s">
        <v>97</v>
      </c>
      <c r="MOV49" s="135" t="s">
        <v>97</v>
      </c>
      <c r="MOW49" s="135" t="s">
        <v>97</v>
      </c>
      <c r="MOX49" s="135" t="s">
        <v>97</v>
      </c>
      <c r="MOY49" s="135" t="s">
        <v>97</v>
      </c>
      <c r="MOZ49" s="135" t="s">
        <v>97</v>
      </c>
      <c r="MPA49" s="135" t="s">
        <v>97</v>
      </c>
      <c r="MPB49" s="135" t="s">
        <v>97</v>
      </c>
      <c r="MPC49" s="135" t="s">
        <v>97</v>
      </c>
      <c r="MPD49" s="135" t="s">
        <v>97</v>
      </c>
      <c r="MPE49" s="135" t="s">
        <v>97</v>
      </c>
      <c r="MPF49" s="135" t="s">
        <v>97</v>
      </c>
      <c r="MPG49" s="135" t="s">
        <v>97</v>
      </c>
      <c r="MPH49" s="135" t="s">
        <v>97</v>
      </c>
      <c r="MPI49" s="135" t="s">
        <v>97</v>
      </c>
      <c r="MPJ49" s="135" t="s">
        <v>97</v>
      </c>
      <c r="MPK49" s="135" t="s">
        <v>97</v>
      </c>
      <c r="MPL49" s="135" t="s">
        <v>97</v>
      </c>
      <c r="MPM49" s="135" t="s">
        <v>97</v>
      </c>
      <c r="MPN49" s="135" t="s">
        <v>97</v>
      </c>
      <c r="MPO49" s="135" t="s">
        <v>97</v>
      </c>
      <c r="MPP49" s="135" t="s">
        <v>97</v>
      </c>
      <c r="MPQ49" s="135" t="s">
        <v>97</v>
      </c>
      <c r="MPR49" s="135" t="s">
        <v>97</v>
      </c>
      <c r="MPS49" s="135" t="s">
        <v>97</v>
      </c>
      <c r="MPT49" s="135" t="s">
        <v>97</v>
      </c>
      <c r="MPU49" s="135" t="s">
        <v>97</v>
      </c>
      <c r="MPV49" s="135" t="s">
        <v>97</v>
      </c>
      <c r="MPW49" s="135" t="s">
        <v>97</v>
      </c>
      <c r="MPX49" s="135" t="s">
        <v>97</v>
      </c>
      <c r="MPY49" s="135" t="s">
        <v>97</v>
      </c>
      <c r="MPZ49" s="135" t="s">
        <v>97</v>
      </c>
      <c r="MQA49" s="135" t="s">
        <v>97</v>
      </c>
      <c r="MQB49" s="135" t="s">
        <v>97</v>
      </c>
      <c r="MQC49" s="135" t="s">
        <v>97</v>
      </c>
      <c r="MQD49" s="135" t="s">
        <v>97</v>
      </c>
      <c r="MQE49" s="135" t="s">
        <v>97</v>
      </c>
      <c r="MQF49" s="135" t="s">
        <v>97</v>
      </c>
      <c r="MQG49" s="135" t="s">
        <v>97</v>
      </c>
      <c r="MQH49" s="135" t="s">
        <v>97</v>
      </c>
      <c r="MQI49" s="135" t="s">
        <v>97</v>
      </c>
      <c r="MQJ49" s="135" t="s">
        <v>97</v>
      </c>
      <c r="MQK49" s="135" t="s">
        <v>97</v>
      </c>
      <c r="MQL49" s="135" t="s">
        <v>97</v>
      </c>
      <c r="MQM49" s="135" t="s">
        <v>97</v>
      </c>
      <c r="MQN49" s="135" t="s">
        <v>97</v>
      </c>
      <c r="MQO49" s="135" t="s">
        <v>97</v>
      </c>
      <c r="MQP49" s="135" t="s">
        <v>97</v>
      </c>
      <c r="MQQ49" s="135" t="s">
        <v>97</v>
      </c>
      <c r="MQR49" s="135" t="s">
        <v>97</v>
      </c>
      <c r="MQS49" s="135" t="s">
        <v>97</v>
      </c>
      <c r="MQT49" s="135" t="s">
        <v>97</v>
      </c>
      <c r="MQU49" s="135" t="s">
        <v>97</v>
      </c>
      <c r="MQV49" s="135" t="s">
        <v>97</v>
      </c>
      <c r="MQW49" s="135" t="s">
        <v>97</v>
      </c>
      <c r="MQX49" s="135" t="s">
        <v>97</v>
      </c>
      <c r="MQY49" s="135" t="s">
        <v>97</v>
      </c>
      <c r="MQZ49" s="135" t="s">
        <v>97</v>
      </c>
      <c r="MRA49" s="135" t="s">
        <v>97</v>
      </c>
      <c r="MRB49" s="135" t="s">
        <v>97</v>
      </c>
      <c r="MRC49" s="135" t="s">
        <v>97</v>
      </c>
      <c r="MRD49" s="135" t="s">
        <v>97</v>
      </c>
      <c r="MRE49" s="135" t="s">
        <v>97</v>
      </c>
      <c r="MRF49" s="135" t="s">
        <v>97</v>
      </c>
      <c r="MRG49" s="135" t="s">
        <v>97</v>
      </c>
      <c r="MRH49" s="135" t="s">
        <v>97</v>
      </c>
      <c r="MRI49" s="135" t="s">
        <v>97</v>
      </c>
      <c r="MRJ49" s="135" t="s">
        <v>97</v>
      </c>
      <c r="MRK49" s="135" t="s">
        <v>97</v>
      </c>
      <c r="MRL49" s="135" t="s">
        <v>97</v>
      </c>
      <c r="MRM49" s="135" t="s">
        <v>97</v>
      </c>
      <c r="MRN49" s="135" t="s">
        <v>97</v>
      </c>
      <c r="MRO49" s="135" t="s">
        <v>97</v>
      </c>
      <c r="MRP49" s="135" t="s">
        <v>97</v>
      </c>
      <c r="MRQ49" s="135" t="s">
        <v>97</v>
      </c>
      <c r="MRR49" s="135" t="s">
        <v>97</v>
      </c>
      <c r="MRS49" s="135" t="s">
        <v>97</v>
      </c>
      <c r="MRT49" s="135" t="s">
        <v>97</v>
      </c>
      <c r="MRU49" s="135" t="s">
        <v>97</v>
      </c>
      <c r="MRV49" s="135" t="s">
        <v>97</v>
      </c>
      <c r="MRW49" s="135" t="s">
        <v>97</v>
      </c>
      <c r="MRX49" s="135" t="s">
        <v>97</v>
      </c>
      <c r="MRY49" s="135" t="s">
        <v>97</v>
      </c>
      <c r="MRZ49" s="135" t="s">
        <v>97</v>
      </c>
      <c r="MSA49" s="135" t="s">
        <v>97</v>
      </c>
      <c r="MSB49" s="135" t="s">
        <v>97</v>
      </c>
      <c r="MSC49" s="135" t="s">
        <v>97</v>
      </c>
      <c r="MSD49" s="135" t="s">
        <v>97</v>
      </c>
      <c r="MSE49" s="135" t="s">
        <v>97</v>
      </c>
      <c r="MSF49" s="135" t="s">
        <v>97</v>
      </c>
      <c r="MSG49" s="135" t="s">
        <v>97</v>
      </c>
      <c r="MSH49" s="135" t="s">
        <v>97</v>
      </c>
      <c r="MSI49" s="135" t="s">
        <v>97</v>
      </c>
      <c r="MSJ49" s="135" t="s">
        <v>97</v>
      </c>
      <c r="MSK49" s="135" t="s">
        <v>97</v>
      </c>
      <c r="MSL49" s="135" t="s">
        <v>97</v>
      </c>
      <c r="MSM49" s="135" t="s">
        <v>97</v>
      </c>
      <c r="MSN49" s="135" t="s">
        <v>97</v>
      </c>
      <c r="MSO49" s="135" t="s">
        <v>97</v>
      </c>
      <c r="MSP49" s="135" t="s">
        <v>97</v>
      </c>
      <c r="MSQ49" s="135" t="s">
        <v>97</v>
      </c>
      <c r="MSR49" s="135" t="s">
        <v>97</v>
      </c>
      <c r="MSS49" s="135" t="s">
        <v>97</v>
      </c>
      <c r="MST49" s="135" t="s">
        <v>97</v>
      </c>
      <c r="MSU49" s="135" t="s">
        <v>97</v>
      </c>
      <c r="MSV49" s="135" t="s">
        <v>97</v>
      </c>
      <c r="MSW49" s="135" t="s">
        <v>97</v>
      </c>
      <c r="MSX49" s="135" t="s">
        <v>97</v>
      </c>
      <c r="MSY49" s="135" t="s">
        <v>97</v>
      </c>
      <c r="MSZ49" s="135" t="s">
        <v>97</v>
      </c>
      <c r="MTA49" s="135" t="s">
        <v>97</v>
      </c>
      <c r="MTB49" s="135" t="s">
        <v>97</v>
      </c>
      <c r="MTC49" s="135" t="s">
        <v>97</v>
      </c>
      <c r="MTD49" s="135" t="s">
        <v>97</v>
      </c>
      <c r="MTE49" s="135" t="s">
        <v>97</v>
      </c>
      <c r="MTF49" s="135" t="s">
        <v>97</v>
      </c>
      <c r="MTG49" s="135" t="s">
        <v>97</v>
      </c>
      <c r="MTH49" s="135" t="s">
        <v>97</v>
      </c>
      <c r="MTI49" s="135" t="s">
        <v>97</v>
      </c>
      <c r="MTJ49" s="135" t="s">
        <v>97</v>
      </c>
      <c r="MTK49" s="135" t="s">
        <v>97</v>
      </c>
      <c r="MTL49" s="135" t="s">
        <v>97</v>
      </c>
      <c r="MTM49" s="135" t="s">
        <v>97</v>
      </c>
      <c r="MTN49" s="135" t="s">
        <v>97</v>
      </c>
      <c r="MTO49" s="135" t="s">
        <v>97</v>
      </c>
      <c r="MTP49" s="135" t="s">
        <v>97</v>
      </c>
      <c r="MTQ49" s="135" t="s">
        <v>97</v>
      </c>
      <c r="MTR49" s="135" t="s">
        <v>97</v>
      </c>
      <c r="MTS49" s="135" t="s">
        <v>97</v>
      </c>
      <c r="MTT49" s="135" t="s">
        <v>97</v>
      </c>
      <c r="MTU49" s="135" t="s">
        <v>97</v>
      </c>
      <c r="MTV49" s="135" t="s">
        <v>97</v>
      </c>
      <c r="MTW49" s="135" t="s">
        <v>97</v>
      </c>
      <c r="MTX49" s="135" t="s">
        <v>97</v>
      </c>
      <c r="MTY49" s="135" t="s">
        <v>97</v>
      </c>
      <c r="MTZ49" s="135" t="s">
        <v>97</v>
      </c>
      <c r="MUA49" s="135" t="s">
        <v>97</v>
      </c>
      <c r="MUB49" s="135" t="s">
        <v>97</v>
      </c>
      <c r="MUC49" s="135" t="s">
        <v>97</v>
      </c>
      <c r="MUD49" s="135" t="s">
        <v>97</v>
      </c>
      <c r="MUE49" s="135" t="s">
        <v>97</v>
      </c>
      <c r="MUF49" s="135" t="s">
        <v>97</v>
      </c>
      <c r="MUG49" s="135" t="s">
        <v>97</v>
      </c>
      <c r="MUH49" s="135" t="s">
        <v>97</v>
      </c>
      <c r="MUI49" s="135" t="s">
        <v>97</v>
      </c>
      <c r="MUJ49" s="135" t="s">
        <v>97</v>
      </c>
      <c r="MUK49" s="135" t="s">
        <v>97</v>
      </c>
      <c r="MUL49" s="135" t="s">
        <v>97</v>
      </c>
      <c r="MUM49" s="135" t="s">
        <v>97</v>
      </c>
      <c r="MUN49" s="135" t="s">
        <v>97</v>
      </c>
      <c r="MUO49" s="135" t="s">
        <v>97</v>
      </c>
      <c r="MUP49" s="135" t="s">
        <v>97</v>
      </c>
      <c r="MUQ49" s="135" t="s">
        <v>97</v>
      </c>
      <c r="MUR49" s="135" t="s">
        <v>97</v>
      </c>
      <c r="MUS49" s="135" t="s">
        <v>97</v>
      </c>
      <c r="MUT49" s="135" t="s">
        <v>97</v>
      </c>
      <c r="MUU49" s="135" t="s">
        <v>97</v>
      </c>
      <c r="MUV49" s="135" t="s">
        <v>97</v>
      </c>
      <c r="MUW49" s="135" t="s">
        <v>97</v>
      </c>
      <c r="MUX49" s="135" t="s">
        <v>97</v>
      </c>
      <c r="MUY49" s="135" t="s">
        <v>97</v>
      </c>
      <c r="MUZ49" s="135" t="s">
        <v>97</v>
      </c>
      <c r="MVA49" s="135" t="s">
        <v>97</v>
      </c>
      <c r="MVB49" s="135" t="s">
        <v>97</v>
      </c>
      <c r="MVC49" s="135" t="s">
        <v>97</v>
      </c>
      <c r="MVD49" s="135" t="s">
        <v>97</v>
      </c>
      <c r="MVE49" s="135" t="s">
        <v>97</v>
      </c>
      <c r="MVF49" s="135" t="s">
        <v>97</v>
      </c>
      <c r="MVG49" s="135" t="s">
        <v>97</v>
      </c>
      <c r="MVH49" s="135" t="s">
        <v>97</v>
      </c>
      <c r="MVI49" s="135" t="s">
        <v>97</v>
      </c>
      <c r="MVJ49" s="135" t="s">
        <v>97</v>
      </c>
      <c r="MVK49" s="135" t="s">
        <v>97</v>
      </c>
      <c r="MVL49" s="135" t="s">
        <v>97</v>
      </c>
      <c r="MVM49" s="135" t="s">
        <v>97</v>
      </c>
      <c r="MVN49" s="135" t="s">
        <v>97</v>
      </c>
      <c r="MVO49" s="135" t="s">
        <v>97</v>
      </c>
      <c r="MVP49" s="135" t="s">
        <v>97</v>
      </c>
      <c r="MVQ49" s="135" t="s">
        <v>97</v>
      </c>
      <c r="MVR49" s="135" t="s">
        <v>97</v>
      </c>
      <c r="MVS49" s="135" t="s">
        <v>97</v>
      </c>
      <c r="MVT49" s="135" t="s">
        <v>97</v>
      </c>
      <c r="MVU49" s="135" t="s">
        <v>97</v>
      </c>
      <c r="MVV49" s="135" t="s">
        <v>97</v>
      </c>
      <c r="MVW49" s="135" t="s">
        <v>97</v>
      </c>
      <c r="MVX49" s="135" t="s">
        <v>97</v>
      </c>
      <c r="MVY49" s="135" t="s">
        <v>97</v>
      </c>
      <c r="MVZ49" s="135" t="s">
        <v>97</v>
      </c>
      <c r="MWA49" s="135" t="s">
        <v>97</v>
      </c>
      <c r="MWB49" s="135" t="s">
        <v>97</v>
      </c>
      <c r="MWC49" s="135" t="s">
        <v>97</v>
      </c>
      <c r="MWD49" s="135" t="s">
        <v>97</v>
      </c>
      <c r="MWE49" s="135" t="s">
        <v>97</v>
      </c>
      <c r="MWF49" s="135" t="s">
        <v>97</v>
      </c>
      <c r="MWG49" s="135" t="s">
        <v>97</v>
      </c>
      <c r="MWH49" s="135" t="s">
        <v>97</v>
      </c>
      <c r="MWI49" s="135" t="s">
        <v>97</v>
      </c>
      <c r="MWJ49" s="135" t="s">
        <v>97</v>
      </c>
      <c r="MWK49" s="135" t="s">
        <v>97</v>
      </c>
      <c r="MWL49" s="135" t="s">
        <v>97</v>
      </c>
      <c r="MWM49" s="135" t="s">
        <v>97</v>
      </c>
      <c r="MWN49" s="135" t="s">
        <v>97</v>
      </c>
      <c r="MWO49" s="135" t="s">
        <v>97</v>
      </c>
      <c r="MWP49" s="135" t="s">
        <v>97</v>
      </c>
      <c r="MWQ49" s="135" t="s">
        <v>97</v>
      </c>
      <c r="MWR49" s="135" t="s">
        <v>97</v>
      </c>
      <c r="MWS49" s="135" t="s">
        <v>97</v>
      </c>
      <c r="MWT49" s="135" t="s">
        <v>97</v>
      </c>
      <c r="MWU49" s="135" t="s">
        <v>97</v>
      </c>
      <c r="MWV49" s="135" t="s">
        <v>97</v>
      </c>
      <c r="MWW49" s="135" t="s">
        <v>97</v>
      </c>
      <c r="MWX49" s="135" t="s">
        <v>97</v>
      </c>
      <c r="MWY49" s="135" t="s">
        <v>97</v>
      </c>
      <c r="MWZ49" s="135" t="s">
        <v>97</v>
      </c>
      <c r="MXA49" s="135" t="s">
        <v>97</v>
      </c>
      <c r="MXB49" s="135" t="s">
        <v>97</v>
      </c>
      <c r="MXC49" s="135" t="s">
        <v>97</v>
      </c>
      <c r="MXD49" s="135" t="s">
        <v>97</v>
      </c>
      <c r="MXE49" s="135" t="s">
        <v>97</v>
      </c>
      <c r="MXF49" s="135" t="s">
        <v>97</v>
      </c>
      <c r="MXG49" s="135" t="s">
        <v>97</v>
      </c>
      <c r="MXH49" s="135" t="s">
        <v>97</v>
      </c>
      <c r="MXI49" s="135" t="s">
        <v>97</v>
      </c>
      <c r="MXJ49" s="135" t="s">
        <v>97</v>
      </c>
      <c r="MXK49" s="135" t="s">
        <v>97</v>
      </c>
      <c r="MXL49" s="135" t="s">
        <v>97</v>
      </c>
      <c r="MXM49" s="135" t="s">
        <v>97</v>
      </c>
      <c r="MXN49" s="135" t="s">
        <v>97</v>
      </c>
      <c r="MXO49" s="135" t="s">
        <v>97</v>
      </c>
      <c r="MXP49" s="135" t="s">
        <v>97</v>
      </c>
      <c r="MXQ49" s="135" t="s">
        <v>97</v>
      </c>
      <c r="MXR49" s="135" t="s">
        <v>97</v>
      </c>
      <c r="MXS49" s="135" t="s">
        <v>97</v>
      </c>
      <c r="MXT49" s="135" t="s">
        <v>97</v>
      </c>
      <c r="MXU49" s="135" t="s">
        <v>97</v>
      </c>
      <c r="MXV49" s="135" t="s">
        <v>97</v>
      </c>
      <c r="MXW49" s="135" t="s">
        <v>97</v>
      </c>
      <c r="MXX49" s="135" t="s">
        <v>97</v>
      </c>
      <c r="MXY49" s="135" t="s">
        <v>97</v>
      </c>
      <c r="MXZ49" s="135" t="s">
        <v>97</v>
      </c>
      <c r="MYA49" s="135" t="s">
        <v>97</v>
      </c>
      <c r="MYB49" s="135" t="s">
        <v>97</v>
      </c>
      <c r="MYC49" s="135" t="s">
        <v>97</v>
      </c>
      <c r="MYD49" s="135" t="s">
        <v>97</v>
      </c>
      <c r="MYE49" s="135" t="s">
        <v>97</v>
      </c>
      <c r="MYF49" s="135" t="s">
        <v>97</v>
      </c>
      <c r="MYG49" s="135" t="s">
        <v>97</v>
      </c>
      <c r="MYH49" s="135" t="s">
        <v>97</v>
      </c>
      <c r="MYI49" s="135" t="s">
        <v>97</v>
      </c>
      <c r="MYJ49" s="135" t="s">
        <v>97</v>
      </c>
      <c r="MYK49" s="135" t="s">
        <v>97</v>
      </c>
      <c r="MYL49" s="135" t="s">
        <v>97</v>
      </c>
      <c r="MYM49" s="135" t="s">
        <v>97</v>
      </c>
      <c r="MYN49" s="135" t="s">
        <v>97</v>
      </c>
      <c r="MYO49" s="135" t="s">
        <v>97</v>
      </c>
      <c r="MYP49" s="135" t="s">
        <v>97</v>
      </c>
      <c r="MYQ49" s="135" t="s">
        <v>97</v>
      </c>
      <c r="MYR49" s="135" t="s">
        <v>97</v>
      </c>
      <c r="MYS49" s="135" t="s">
        <v>97</v>
      </c>
      <c r="MYT49" s="135" t="s">
        <v>97</v>
      </c>
      <c r="MYU49" s="135" t="s">
        <v>97</v>
      </c>
      <c r="MYV49" s="135" t="s">
        <v>97</v>
      </c>
      <c r="MYW49" s="135" t="s">
        <v>97</v>
      </c>
      <c r="MYX49" s="135" t="s">
        <v>97</v>
      </c>
      <c r="MYY49" s="135" t="s">
        <v>97</v>
      </c>
      <c r="MYZ49" s="135" t="s">
        <v>97</v>
      </c>
      <c r="MZA49" s="135" t="s">
        <v>97</v>
      </c>
      <c r="MZB49" s="135" t="s">
        <v>97</v>
      </c>
      <c r="MZC49" s="135" t="s">
        <v>97</v>
      </c>
      <c r="MZD49" s="135" t="s">
        <v>97</v>
      </c>
      <c r="MZE49" s="135" t="s">
        <v>97</v>
      </c>
      <c r="MZF49" s="135" t="s">
        <v>97</v>
      </c>
      <c r="MZG49" s="135" t="s">
        <v>97</v>
      </c>
      <c r="MZH49" s="135" t="s">
        <v>97</v>
      </c>
      <c r="MZI49" s="135" t="s">
        <v>97</v>
      </c>
      <c r="MZJ49" s="135" t="s">
        <v>97</v>
      </c>
      <c r="MZK49" s="135" t="s">
        <v>97</v>
      </c>
      <c r="MZL49" s="135" t="s">
        <v>97</v>
      </c>
      <c r="MZM49" s="135" t="s">
        <v>97</v>
      </c>
      <c r="MZN49" s="135" t="s">
        <v>97</v>
      </c>
      <c r="MZO49" s="135" t="s">
        <v>97</v>
      </c>
      <c r="MZP49" s="135" t="s">
        <v>97</v>
      </c>
      <c r="MZQ49" s="135" t="s">
        <v>97</v>
      </c>
      <c r="MZR49" s="135" t="s">
        <v>97</v>
      </c>
      <c r="MZS49" s="135" t="s">
        <v>97</v>
      </c>
      <c r="MZT49" s="135" t="s">
        <v>97</v>
      </c>
      <c r="MZU49" s="135" t="s">
        <v>97</v>
      </c>
      <c r="MZV49" s="135" t="s">
        <v>97</v>
      </c>
      <c r="MZW49" s="135" t="s">
        <v>97</v>
      </c>
      <c r="MZX49" s="135" t="s">
        <v>97</v>
      </c>
      <c r="MZY49" s="135" t="s">
        <v>97</v>
      </c>
      <c r="MZZ49" s="135" t="s">
        <v>97</v>
      </c>
      <c r="NAA49" s="135" t="s">
        <v>97</v>
      </c>
      <c r="NAB49" s="135" t="s">
        <v>97</v>
      </c>
      <c r="NAC49" s="135" t="s">
        <v>97</v>
      </c>
      <c r="NAD49" s="135" t="s">
        <v>97</v>
      </c>
      <c r="NAE49" s="135" t="s">
        <v>97</v>
      </c>
      <c r="NAF49" s="135" t="s">
        <v>97</v>
      </c>
      <c r="NAG49" s="135" t="s">
        <v>97</v>
      </c>
      <c r="NAH49" s="135" t="s">
        <v>97</v>
      </c>
      <c r="NAI49" s="135" t="s">
        <v>97</v>
      </c>
      <c r="NAJ49" s="135" t="s">
        <v>97</v>
      </c>
      <c r="NAK49" s="135" t="s">
        <v>97</v>
      </c>
      <c r="NAL49" s="135" t="s">
        <v>97</v>
      </c>
      <c r="NAM49" s="135" t="s">
        <v>97</v>
      </c>
      <c r="NAN49" s="135" t="s">
        <v>97</v>
      </c>
      <c r="NAO49" s="135" t="s">
        <v>97</v>
      </c>
      <c r="NAP49" s="135" t="s">
        <v>97</v>
      </c>
      <c r="NAQ49" s="135" t="s">
        <v>97</v>
      </c>
      <c r="NAR49" s="135" t="s">
        <v>97</v>
      </c>
      <c r="NAS49" s="135" t="s">
        <v>97</v>
      </c>
      <c r="NAT49" s="135" t="s">
        <v>97</v>
      </c>
      <c r="NAU49" s="135" t="s">
        <v>97</v>
      </c>
      <c r="NAV49" s="135" t="s">
        <v>97</v>
      </c>
      <c r="NAW49" s="135" t="s">
        <v>97</v>
      </c>
      <c r="NAX49" s="135" t="s">
        <v>97</v>
      </c>
      <c r="NAY49" s="135" t="s">
        <v>97</v>
      </c>
      <c r="NAZ49" s="135" t="s">
        <v>97</v>
      </c>
      <c r="NBA49" s="135" t="s">
        <v>97</v>
      </c>
      <c r="NBB49" s="135" t="s">
        <v>97</v>
      </c>
      <c r="NBC49" s="135" t="s">
        <v>97</v>
      </c>
      <c r="NBD49" s="135" t="s">
        <v>97</v>
      </c>
      <c r="NBE49" s="135" t="s">
        <v>97</v>
      </c>
      <c r="NBF49" s="135" t="s">
        <v>97</v>
      </c>
      <c r="NBG49" s="135" t="s">
        <v>97</v>
      </c>
      <c r="NBH49" s="135" t="s">
        <v>97</v>
      </c>
      <c r="NBI49" s="135" t="s">
        <v>97</v>
      </c>
      <c r="NBJ49" s="135" t="s">
        <v>97</v>
      </c>
      <c r="NBK49" s="135" t="s">
        <v>97</v>
      </c>
      <c r="NBL49" s="135" t="s">
        <v>97</v>
      </c>
      <c r="NBM49" s="135" t="s">
        <v>97</v>
      </c>
      <c r="NBN49" s="135" t="s">
        <v>97</v>
      </c>
      <c r="NBO49" s="135" t="s">
        <v>97</v>
      </c>
      <c r="NBP49" s="135" t="s">
        <v>97</v>
      </c>
      <c r="NBQ49" s="135" t="s">
        <v>97</v>
      </c>
      <c r="NBR49" s="135" t="s">
        <v>97</v>
      </c>
      <c r="NBS49" s="135" t="s">
        <v>97</v>
      </c>
      <c r="NBT49" s="135" t="s">
        <v>97</v>
      </c>
      <c r="NBU49" s="135" t="s">
        <v>97</v>
      </c>
      <c r="NBV49" s="135" t="s">
        <v>97</v>
      </c>
      <c r="NBW49" s="135" t="s">
        <v>97</v>
      </c>
      <c r="NBX49" s="135" t="s">
        <v>97</v>
      </c>
      <c r="NBY49" s="135" t="s">
        <v>97</v>
      </c>
      <c r="NBZ49" s="135" t="s">
        <v>97</v>
      </c>
      <c r="NCA49" s="135" t="s">
        <v>97</v>
      </c>
      <c r="NCB49" s="135" t="s">
        <v>97</v>
      </c>
      <c r="NCC49" s="135" t="s">
        <v>97</v>
      </c>
      <c r="NCD49" s="135" t="s">
        <v>97</v>
      </c>
      <c r="NCE49" s="135" t="s">
        <v>97</v>
      </c>
      <c r="NCF49" s="135" t="s">
        <v>97</v>
      </c>
      <c r="NCG49" s="135" t="s">
        <v>97</v>
      </c>
      <c r="NCH49" s="135" t="s">
        <v>97</v>
      </c>
      <c r="NCI49" s="135" t="s">
        <v>97</v>
      </c>
      <c r="NCJ49" s="135" t="s">
        <v>97</v>
      </c>
      <c r="NCK49" s="135" t="s">
        <v>97</v>
      </c>
      <c r="NCL49" s="135" t="s">
        <v>97</v>
      </c>
      <c r="NCM49" s="135" t="s">
        <v>97</v>
      </c>
      <c r="NCN49" s="135" t="s">
        <v>97</v>
      </c>
      <c r="NCO49" s="135" t="s">
        <v>97</v>
      </c>
      <c r="NCP49" s="135" t="s">
        <v>97</v>
      </c>
      <c r="NCQ49" s="135" t="s">
        <v>97</v>
      </c>
      <c r="NCR49" s="135" t="s">
        <v>97</v>
      </c>
      <c r="NCS49" s="135" t="s">
        <v>97</v>
      </c>
      <c r="NCT49" s="135" t="s">
        <v>97</v>
      </c>
      <c r="NCU49" s="135" t="s">
        <v>97</v>
      </c>
      <c r="NCV49" s="135" t="s">
        <v>97</v>
      </c>
      <c r="NCW49" s="135" t="s">
        <v>97</v>
      </c>
      <c r="NCX49" s="135" t="s">
        <v>97</v>
      </c>
      <c r="NCY49" s="135" t="s">
        <v>97</v>
      </c>
      <c r="NCZ49" s="135" t="s">
        <v>97</v>
      </c>
      <c r="NDA49" s="135" t="s">
        <v>97</v>
      </c>
      <c r="NDB49" s="135" t="s">
        <v>97</v>
      </c>
      <c r="NDC49" s="135" t="s">
        <v>97</v>
      </c>
      <c r="NDD49" s="135" t="s">
        <v>97</v>
      </c>
      <c r="NDE49" s="135" t="s">
        <v>97</v>
      </c>
      <c r="NDF49" s="135" t="s">
        <v>97</v>
      </c>
      <c r="NDG49" s="135" t="s">
        <v>97</v>
      </c>
      <c r="NDH49" s="135" t="s">
        <v>97</v>
      </c>
      <c r="NDI49" s="135" t="s">
        <v>97</v>
      </c>
      <c r="NDJ49" s="135" t="s">
        <v>97</v>
      </c>
      <c r="NDK49" s="135" t="s">
        <v>97</v>
      </c>
      <c r="NDL49" s="135" t="s">
        <v>97</v>
      </c>
      <c r="NDM49" s="135" t="s">
        <v>97</v>
      </c>
      <c r="NDN49" s="135" t="s">
        <v>97</v>
      </c>
      <c r="NDO49" s="135" t="s">
        <v>97</v>
      </c>
      <c r="NDP49" s="135" t="s">
        <v>97</v>
      </c>
      <c r="NDQ49" s="135" t="s">
        <v>97</v>
      </c>
      <c r="NDR49" s="135" t="s">
        <v>97</v>
      </c>
      <c r="NDS49" s="135" t="s">
        <v>97</v>
      </c>
      <c r="NDT49" s="135" t="s">
        <v>97</v>
      </c>
      <c r="NDU49" s="135" t="s">
        <v>97</v>
      </c>
      <c r="NDV49" s="135" t="s">
        <v>97</v>
      </c>
      <c r="NDW49" s="135" t="s">
        <v>97</v>
      </c>
      <c r="NDX49" s="135" t="s">
        <v>97</v>
      </c>
      <c r="NDY49" s="135" t="s">
        <v>97</v>
      </c>
      <c r="NDZ49" s="135" t="s">
        <v>97</v>
      </c>
      <c r="NEA49" s="135" t="s">
        <v>97</v>
      </c>
      <c r="NEB49" s="135" t="s">
        <v>97</v>
      </c>
      <c r="NEC49" s="135" t="s">
        <v>97</v>
      </c>
      <c r="NED49" s="135" t="s">
        <v>97</v>
      </c>
      <c r="NEE49" s="135" t="s">
        <v>97</v>
      </c>
      <c r="NEF49" s="135" t="s">
        <v>97</v>
      </c>
      <c r="NEG49" s="135" t="s">
        <v>97</v>
      </c>
      <c r="NEH49" s="135" t="s">
        <v>97</v>
      </c>
      <c r="NEI49" s="135" t="s">
        <v>97</v>
      </c>
      <c r="NEJ49" s="135" t="s">
        <v>97</v>
      </c>
      <c r="NEK49" s="135" t="s">
        <v>97</v>
      </c>
      <c r="NEL49" s="135" t="s">
        <v>97</v>
      </c>
      <c r="NEM49" s="135" t="s">
        <v>97</v>
      </c>
      <c r="NEN49" s="135" t="s">
        <v>97</v>
      </c>
      <c r="NEO49" s="135" t="s">
        <v>97</v>
      </c>
      <c r="NEP49" s="135" t="s">
        <v>97</v>
      </c>
      <c r="NEQ49" s="135" t="s">
        <v>97</v>
      </c>
      <c r="NER49" s="135" t="s">
        <v>97</v>
      </c>
      <c r="NES49" s="135" t="s">
        <v>97</v>
      </c>
      <c r="NET49" s="135" t="s">
        <v>97</v>
      </c>
      <c r="NEU49" s="135" t="s">
        <v>97</v>
      </c>
      <c r="NEV49" s="135" t="s">
        <v>97</v>
      </c>
      <c r="NEW49" s="135" t="s">
        <v>97</v>
      </c>
      <c r="NEX49" s="135" t="s">
        <v>97</v>
      </c>
      <c r="NEY49" s="135" t="s">
        <v>97</v>
      </c>
      <c r="NEZ49" s="135" t="s">
        <v>97</v>
      </c>
      <c r="NFA49" s="135" t="s">
        <v>97</v>
      </c>
      <c r="NFB49" s="135" t="s">
        <v>97</v>
      </c>
      <c r="NFC49" s="135" t="s">
        <v>97</v>
      </c>
      <c r="NFD49" s="135" t="s">
        <v>97</v>
      </c>
      <c r="NFE49" s="135" t="s">
        <v>97</v>
      </c>
      <c r="NFF49" s="135" t="s">
        <v>97</v>
      </c>
      <c r="NFG49" s="135" t="s">
        <v>97</v>
      </c>
      <c r="NFH49" s="135" t="s">
        <v>97</v>
      </c>
      <c r="NFI49" s="135" t="s">
        <v>97</v>
      </c>
      <c r="NFJ49" s="135" t="s">
        <v>97</v>
      </c>
      <c r="NFK49" s="135" t="s">
        <v>97</v>
      </c>
      <c r="NFL49" s="135" t="s">
        <v>97</v>
      </c>
      <c r="NFM49" s="135" t="s">
        <v>97</v>
      </c>
      <c r="NFN49" s="135" t="s">
        <v>97</v>
      </c>
      <c r="NFO49" s="135" t="s">
        <v>97</v>
      </c>
      <c r="NFP49" s="135" t="s">
        <v>97</v>
      </c>
      <c r="NFQ49" s="135" t="s">
        <v>97</v>
      </c>
      <c r="NFR49" s="135" t="s">
        <v>97</v>
      </c>
      <c r="NFS49" s="135" t="s">
        <v>97</v>
      </c>
      <c r="NFT49" s="135" t="s">
        <v>97</v>
      </c>
      <c r="NFU49" s="135" t="s">
        <v>97</v>
      </c>
      <c r="NFV49" s="135" t="s">
        <v>97</v>
      </c>
      <c r="NFW49" s="135" t="s">
        <v>97</v>
      </c>
      <c r="NFX49" s="135" t="s">
        <v>97</v>
      </c>
      <c r="NFY49" s="135" t="s">
        <v>97</v>
      </c>
      <c r="NFZ49" s="135" t="s">
        <v>97</v>
      </c>
      <c r="NGA49" s="135" t="s">
        <v>97</v>
      </c>
      <c r="NGB49" s="135" t="s">
        <v>97</v>
      </c>
      <c r="NGC49" s="135" t="s">
        <v>97</v>
      </c>
      <c r="NGD49" s="135" t="s">
        <v>97</v>
      </c>
      <c r="NGE49" s="135" t="s">
        <v>97</v>
      </c>
      <c r="NGF49" s="135" t="s">
        <v>97</v>
      </c>
      <c r="NGG49" s="135" t="s">
        <v>97</v>
      </c>
      <c r="NGH49" s="135" t="s">
        <v>97</v>
      </c>
      <c r="NGI49" s="135" t="s">
        <v>97</v>
      </c>
      <c r="NGJ49" s="135" t="s">
        <v>97</v>
      </c>
      <c r="NGK49" s="135" t="s">
        <v>97</v>
      </c>
      <c r="NGL49" s="135" t="s">
        <v>97</v>
      </c>
      <c r="NGM49" s="135" t="s">
        <v>97</v>
      </c>
      <c r="NGN49" s="135" t="s">
        <v>97</v>
      </c>
      <c r="NGO49" s="135" t="s">
        <v>97</v>
      </c>
      <c r="NGP49" s="135" t="s">
        <v>97</v>
      </c>
      <c r="NGQ49" s="135" t="s">
        <v>97</v>
      </c>
      <c r="NGR49" s="135" t="s">
        <v>97</v>
      </c>
      <c r="NGS49" s="135" t="s">
        <v>97</v>
      </c>
      <c r="NGT49" s="135" t="s">
        <v>97</v>
      </c>
      <c r="NGU49" s="135" t="s">
        <v>97</v>
      </c>
      <c r="NGV49" s="135" t="s">
        <v>97</v>
      </c>
      <c r="NGW49" s="135" t="s">
        <v>97</v>
      </c>
      <c r="NGX49" s="135" t="s">
        <v>97</v>
      </c>
      <c r="NGY49" s="135" t="s">
        <v>97</v>
      </c>
      <c r="NGZ49" s="135" t="s">
        <v>97</v>
      </c>
      <c r="NHA49" s="135" t="s">
        <v>97</v>
      </c>
      <c r="NHB49" s="135" t="s">
        <v>97</v>
      </c>
      <c r="NHC49" s="135" t="s">
        <v>97</v>
      </c>
      <c r="NHD49" s="135" t="s">
        <v>97</v>
      </c>
      <c r="NHE49" s="135" t="s">
        <v>97</v>
      </c>
      <c r="NHF49" s="135" t="s">
        <v>97</v>
      </c>
      <c r="NHG49" s="135" t="s">
        <v>97</v>
      </c>
      <c r="NHH49" s="135" t="s">
        <v>97</v>
      </c>
      <c r="NHI49" s="135" t="s">
        <v>97</v>
      </c>
      <c r="NHJ49" s="135" t="s">
        <v>97</v>
      </c>
      <c r="NHK49" s="135" t="s">
        <v>97</v>
      </c>
      <c r="NHL49" s="135" t="s">
        <v>97</v>
      </c>
      <c r="NHM49" s="135" t="s">
        <v>97</v>
      </c>
      <c r="NHN49" s="135" t="s">
        <v>97</v>
      </c>
      <c r="NHO49" s="135" t="s">
        <v>97</v>
      </c>
      <c r="NHP49" s="135" t="s">
        <v>97</v>
      </c>
      <c r="NHQ49" s="135" t="s">
        <v>97</v>
      </c>
      <c r="NHR49" s="135" t="s">
        <v>97</v>
      </c>
      <c r="NHS49" s="135" t="s">
        <v>97</v>
      </c>
      <c r="NHT49" s="135" t="s">
        <v>97</v>
      </c>
      <c r="NHU49" s="135" t="s">
        <v>97</v>
      </c>
      <c r="NHV49" s="135" t="s">
        <v>97</v>
      </c>
      <c r="NHW49" s="135" t="s">
        <v>97</v>
      </c>
      <c r="NHX49" s="135" t="s">
        <v>97</v>
      </c>
      <c r="NHY49" s="135" t="s">
        <v>97</v>
      </c>
      <c r="NHZ49" s="135" t="s">
        <v>97</v>
      </c>
      <c r="NIA49" s="135" t="s">
        <v>97</v>
      </c>
      <c r="NIB49" s="135" t="s">
        <v>97</v>
      </c>
      <c r="NIC49" s="135" t="s">
        <v>97</v>
      </c>
      <c r="NID49" s="135" t="s">
        <v>97</v>
      </c>
      <c r="NIE49" s="135" t="s">
        <v>97</v>
      </c>
      <c r="NIF49" s="135" t="s">
        <v>97</v>
      </c>
      <c r="NIG49" s="135" t="s">
        <v>97</v>
      </c>
      <c r="NIH49" s="135" t="s">
        <v>97</v>
      </c>
      <c r="NII49" s="135" t="s">
        <v>97</v>
      </c>
      <c r="NIJ49" s="135" t="s">
        <v>97</v>
      </c>
      <c r="NIK49" s="135" t="s">
        <v>97</v>
      </c>
      <c r="NIL49" s="135" t="s">
        <v>97</v>
      </c>
      <c r="NIM49" s="135" t="s">
        <v>97</v>
      </c>
      <c r="NIN49" s="135" t="s">
        <v>97</v>
      </c>
      <c r="NIO49" s="135" t="s">
        <v>97</v>
      </c>
      <c r="NIP49" s="135" t="s">
        <v>97</v>
      </c>
      <c r="NIQ49" s="135" t="s">
        <v>97</v>
      </c>
      <c r="NIR49" s="135" t="s">
        <v>97</v>
      </c>
      <c r="NIS49" s="135" t="s">
        <v>97</v>
      </c>
      <c r="NIT49" s="135" t="s">
        <v>97</v>
      </c>
      <c r="NIU49" s="135" t="s">
        <v>97</v>
      </c>
      <c r="NIV49" s="135" t="s">
        <v>97</v>
      </c>
      <c r="NIW49" s="135" t="s">
        <v>97</v>
      </c>
      <c r="NIX49" s="135" t="s">
        <v>97</v>
      </c>
      <c r="NIY49" s="135" t="s">
        <v>97</v>
      </c>
      <c r="NIZ49" s="135" t="s">
        <v>97</v>
      </c>
      <c r="NJA49" s="135" t="s">
        <v>97</v>
      </c>
      <c r="NJB49" s="135" t="s">
        <v>97</v>
      </c>
      <c r="NJC49" s="135" t="s">
        <v>97</v>
      </c>
      <c r="NJD49" s="135" t="s">
        <v>97</v>
      </c>
      <c r="NJE49" s="135" t="s">
        <v>97</v>
      </c>
      <c r="NJF49" s="135" t="s">
        <v>97</v>
      </c>
      <c r="NJG49" s="135" t="s">
        <v>97</v>
      </c>
      <c r="NJH49" s="135" t="s">
        <v>97</v>
      </c>
      <c r="NJI49" s="135" t="s">
        <v>97</v>
      </c>
      <c r="NJJ49" s="135" t="s">
        <v>97</v>
      </c>
      <c r="NJK49" s="135" t="s">
        <v>97</v>
      </c>
      <c r="NJL49" s="135" t="s">
        <v>97</v>
      </c>
      <c r="NJM49" s="135" t="s">
        <v>97</v>
      </c>
      <c r="NJN49" s="135" t="s">
        <v>97</v>
      </c>
      <c r="NJO49" s="135" t="s">
        <v>97</v>
      </c>
      <c r="NJP49" s="135" t="s">
        <v>97</v>
      </c>
      <c r="NJQ49" s="135" t="s">
        <v>97</v>
      </c>
      <c r="NJR49" s="135" t="s">
        <v>97</v>
      </c>
      <c r="NJS49" s="135" t="s">
        <v>97</v>
      </c>
      <c r="NJT49" s="135" t="s">
        <v>97</v>
      </c>
      <c r="NJU49" s="135" t="s">
        <v>97</v>
      </c>
      <c r="NJV49" s="135" t="s">
        <v>97</v>
      </c>
      <c r="NJW49" s="135" t="s">
        <v>97</v>
      </c>
      <c r="NJX49" s="135" t="s">
        <v>97</v>
      </c>
      <c r="NJY49" s="135" t="s">
        <v>97</v>
      </c>
      <c r="NJZ49" s="135" t="s">
        <v>97</v>
      </c>
      <c r="NKA49" s="135" t="s">
        <v>97</v>
      </c>
      <c r="NKB49" s="135" t="s">
        <v>97</v>
      </c>
      <c r="NKC49" s="135" t="s">
        <v>97</v>
      </c>
      <c r="NKD49" s="135" t="s">
        <v>97</v>
      </c>
      <c r="NKE49" s="135" t="s">
        <v>97</v>
      </c>
      <c r="NKF49" s="135" t="s">
        <v>97</v>
      </c>
      <c r="NKG49" s="135" t="s">
        <v>97</v>
      </c>
      <c r="NKH49" s="135" t="s">
        <v>97</v>
      </c>
      <c r="NKI49" s="135" t="s">
        <v>97</v>
      </c>
      <c r="NKJ49" s="135" t="s">
        <v>97</v>
      </c>
      <c r="NKK49" s="135" t="s">
        <v>97</v>
      </c>
      <c r="NKL49" s="135" t="s">
        <v>97</v>
      </c>
      <c r="NKM49" s="135" t="s">
        <v>97</v>
      </c>
      <c r="NKN49" s="135" t="s">
        <v>97</v>
      </c>
      <c r="NKO49" s="135" t="s">
        <v>97</v>
      </c>
      <c r="NKP49" s="135" t="s">
        <v>97</v>
      </c>
      <c r="NKQ49" s="135" t="s">
        <v>97</v>
      </c>
      <c r="NKR49" s="135" t="s">
        <v>97</v>
      </c>
      <c r="NKS49" s="135" t="s">
        <v>97</v>
      </c>
      <c r="NKT49" s="135" t="s">
        <v>97</v>
      </c>
      <c r="NKU49" s="135" t="s">
        <v>97</v>
      </c>
      <c r="NKV49" s="135" t="s">
        <v>97</v>
      </c>
      <c r="NKW49" s="135" t="s">
        <v>97</v>
      </c>
      <c r="NKX49" s="135" t="s">
        <v>97</v>
      </c>
      <c r="NKY49" s="135" t="s">
        <v>97</v>
      </c>
      <c r="NKZ49" s="135" t="s">
        <v>97</v>
      </c>
      <c r="NLA49" s="135" t="s">
        <v>97</v>
      </c>
      <c r="NLB49" s="135" t="s">
        <v>97</v>
      </c>
      <c r="NLC49" s="135" t="s">
        <v>97</v>
      </c>
      <c r="NLD49" s="135" t="s">
        <v>97</v>
      </c>
      <c r="NLE49" s="135" t="s">
        <v>97</v>
      </c>
      <c r="NLF49" s="135" t="s">
        <v>97</v>
      </c>
      <c r="NLG49" s="135" t="s">
        <v>97</v>
      </c>
      <c r="NLH49" s="135" t="s">
        <v>97</v>
      </c>
      <c r="NLI49" s="135" t="s">
        <v>97</v>
      </c>
      <c r="NLJ49" s="135" t="s">
        <v>97</v>
      </c>
      <c r="NLK49" s="135" t="s">
        <v>97</v>
      </c>
      <c r="NLL49" s="135" t="s">
        <v>97</v>
      </c>
      <c r="NLM49" s="135" t="s">
        <v>97</v>
      </c>
      <c r="NLN49" s="135" t="s">
        <v>97</v>
      </c>
      <c r="NLO49" s="135" t="s">
        <v>97</v>
      </c>
      <c r="NLP49" s="135" t="s">
        <v>97</v>
      </c>
      <c r="NLQ49" s="135" t="s">
        <v>97</v>
      </c>
      <c r="NLR49" s="135" t="s">
        <v>97</v>
      </c>
      <c r="NLS49" s="135" t="s">
        <v>97</v>
      </c>
      <c r="NLT49" s="135" t="s">
        <v>97</v>
      </c>
      <c r="NLU49" s="135" t="s">
        <v>97</v>
      </c>
      <c r="NLV49" s="135" t="s">
        <v>97</v>
      </c>
      <c r="NLW49" s="135" t="s">
        <v>97</v>
      </c>
      <c r="NLX49" s="135" t="s">
        <v>97</v>
      </c>
      <c r="NLY49" s="135" t="s">
        <v>97</v>
      </c>
      <c r="NLZ49" s="135" t="s">
        <v>97</v>
      </c>
      <c r="NMA49" s="135" t="s">
        <v>97</v>
      </c>
      <c r="NMB49" s="135" t="s">
        <v>97</v>
      </c>
      <c r="NMC49" s="135" t="s">
        <v>97</v>
      </c>
      <c r="NMD49" s="135" t="s">
        <v>97</v>
      </c>
      <c r="NME49" s="135" t="s">
        <v>97</v>
      </c>
      <c r="NMF49" s="135" t="s">
        <v>97</v>
      </c>
      <c r="NMG49" s="135" t="s">
        <v>97</v>
      </c>
      <c r="NMH49" s="135" t="s">
        <v>97</v>
      </c>
      <c r="NMI49" s="135" t="s">
        <v>97</v>
      </c>
      <c r="NMJ49" s="135" t="s">
        <v>97</v>
      </c>
      <c r="NMK49" s="135" t="s">
        <v>97</v>
      </c>
      <c r="NML49" s="135" t="s">
        <v>97</v>
      </c>
      <c r="NMM49" s="135" t="s">
        <v>97</v>
      </c>
      <c r="NMN49" s="135" t="s">
        <v>97</v>
      </c>
      <c r="NMO49" s="135" t="s">
        <v>97</v>
      </c>
      <c r="NMP49" s="135" t="s">
        <v>97</v>
      </c>
      <c r="NMQ49" s="135" t="s">
        <v>97</v>
      </c>
      <c r="NMR49" s="135" t="s">
        <v>97</v>
      </c>
      <c r="NMS49" s="135" t="s">
        <v>97</v>
      </c>
      <c r="NMT49" s="135" t="s">
        <v>97</v>
      </c>
      <c r="NMU49" s="135" t="s">
        <v>97</v>
      </c>
      <c r="NMV49" s="135" t="s">
        <v>97</v>
      </c>
      <c r="NMW49" s="135" t="s">
        <v>97</v>
      </c>
      <c r="NMX49" s="135" t="s">
        <v>97</v>
      </c>
      <c r="NMY49" s="135" t="s">
        <v>97</v>
      </c>
      <c r="NMZ49" s="135" t="s">
        <v>97</v>
      </c>
      <c r="NNA49" s="135" t="s">
        <v>97</v>
      </c>
      <c r="NNB49" s="135" t="s">
        <v>97</v>
      </c>
      <c r="NNC49" s="135" t="s">
        <v>97</v>
      </c>
      <c r="NND49" s="135" t="s">
        <v>97</v>
      </c>
      <c r="NNE49" s="135" t="s">
        <v>97</v>
      </c>
      <c r="NNF49" s="135" t="s">
        <v>97</v>
      </c>
      <c r="NNG49" s="135" t="s">
        <v>97</v>
      </c>
      <c r="NNH49" s="135" t="s">
        <v>97</v>
      </c>
      <c r="NNI49" s="135" t="s">
        <v>97</v>
      </c>
      <c r="NNJ49" s="135" t="s">
        <v>97</v>
      </c>
      <c r="NNK49" s="135" t="s">
        <v>97</v>
      </c>
      <c r="NNL49" s="135" t="s">
        <v>97</v>
      </c>
      <c r="NNM49" s="135" t="s">
        <v>97</v>
      </c>
      <c r="NNN49" s="135" t="s">
        <v>97</v>
      </c>
      <c r="NNO49" s="135" t="s">
        <v>97</v>
      </c>
      <c r="NNP49" s="135" t="s">
        <v>97</v>
      </c>
      <c r="NNQ49" s="135" t="s">
        <v>97</v>
      </c>
      <c r="NNR49" s="135" t="s">
        <v>97</v>
      </c>
      <c r="NNS49" s="135" t="s">
        <v>97</v>
      </c>
      <c r="NNT49" s="135" t="s">
        <v>97</v>
      </c>
      <c r="NNU49" s="135" t="s">
        <v>97</v>
      </c>
      <c r="NNV49" s="135" t="s">
        <v>97</v>
      </c>
      <c r="NNW49" s="135" t="s">
        <v>97</v>
      </c>
      <c r="NNX49" s="135" t="s">
        <v>97</v>
      </c>
      <c r="NNY49" s="135" t="s">
        <v>97</v>
      </c>
      <c r="NNZ49" s="135" t="s">
        <v>97</v>
      </c>
      <c r="NOA49" s="135" t="s">
        <v>97</v>
      </c>
      <c r="NOB49" s="135" t="s">
        <v>97</v>
      </c>
      <c r="NOC49" s="135" t="s">
        <v>97</v>
      </c>
      <c r="NOD49" s="135" t="s">
        <v>97</v>
      </c>
      <c r="NOE49" s="135" t="s">
        <v>97</v>
      </c>
      <c r="NOF49" s="135" t="s">
        <v>97</v>
      </c>
      <c r="NOG49" s="135" t="s">
        <v>97</v>
      </c>
      <c r="NOH49" s="135" t="s">
        <v>97</v>
      </c>
      <c r="NOI49" s="135" t="s">
        <v>97</v>
      </c>
      <c r="NOJ49" s="135" t="s">
        <v>97</v>
      </c>
      <c r="NOK49" s="135" t="s">
        <v>97</v>
      </c>
      <c r="NOL49" s="135" t="s">
        <v>97</v>
      </c>
      <c r="NOM49" s="135" t="s">
        <v>97</v>
      </c>
      <c r="NON49" s="135" t="s">
        <v>97</v>
      </c>
      <c r="NOO49" s="135" t="s">
        <v>97</v>
      </c>
      <c r="NOP49" s="135" t="s">
        <v>97</v>
      </c>
      <c r="NOQ49" s="135" t="s">
        <v>97</v>
      </c>
      <c r="NOR49" s="135" t="s">
        <v>97</v>
      </c>
      <c r="NOS49" s="135" t="s">
        <v>97</v>
      </c>
      <c r="NOT49" s="135" t="s">
        <v>97</v>
      </c>
      <c r="NOU49" s="135" t="s">
        <v>97</v>
      </c>
      <c r="NOV49" s="135" t="s">
        <v>97</v>
      </c>
      <c r="NOW49" s="135" t="s">
        <v>97</v>
      </c>
      <c r="NOX49" s="135" t="s">
        <v>97</v>
      </c>
      <c r="NOY49" s="135" t="s">
        <v>97</v>
      </c>
      <c r="NOZ49" s="135" t="s">
        <v>97</v>
      </c>
      <c r="NPA49" s="135" t="s">
        <v>97</v>
      </c>
      <c r="NPB49" s="135" t="s">
        <v>97</v>
      </c>
      <c r="NPC49" s="135" t="s">
        <v>97</v>
      </c>
      <c r="NPD49" s="135" t="s">
        <v>97</v>
      </c>
      <c r="NPE49" s="135" t="s">
        <v>97</v>
      </c>
      <c r="NPF49" s="135" t="s">
        <v>97</v>
      </c>
      <c r="NPG49" s="135" t="s">
        <v>97</v>
      </c>
      <c r="NPH49" s="135" t="s">
        <v>97</v>
      </c>
      <c r="NPI49" s="135" t="s">
        <v>97</v>
      </c>
      <c r="NPJ49" s="135" t="s">
        <v>97</v>
      </c>
      <c r="NPK49" s="135" t="s">
        <v>97</v>
      </c>
      <c r="NPL49" s="135" t="s">
        <v>97</v>
      </c>
      <c r="NPM49" s="135" t="s">
        <v>97</v>
      </c>
      <c r="NPN49" s="135" t="s">
        <v>97</v>
      </c>
      <c r="NPO49" s="135" t="s">
        <v>97</v>
      </c>
      <c r="NPP49" s="135" t="s">
        <v>97</v>
      </c>
      <c r="NPQ49" s="135" t="s">
        <v>97</v>
      </c>
      <c r="NPR49" s="135" t="s">
        <v>97</v>
      </c>
      <c r="NPS49" s="135" t="s">
        <v>97</v>
      </c>
      <c r="NPT49" s="135" t="s">
        <v>97</v>
      </c>
      <c r="NPU49" s="135" t="s">
        <v>97</v>
      </c>
      <c r="NPV49" s="135" t="s">
        <v>97</v>
      </c>
      <c r="NPW49" s="135" t="s">
        <v>97</v>
      </c>
      <c r="NPX49" s="135" t="s">
        <v>97</v>
      </c>
      <c r="NPY49" s="135" t="s">
        <v>97</v>
      </c>
      <c r="NPZ49" s="135" t="s">
        <v>97</v>
      </c>
      <c r="NQA49" s="135" t="s">
        <v>97</v>
      </c>
      <c r="NQB49" s="135" t="s">
        <v>97</v>
      </c>
      <c r="NQC49" s="135" t="s">
        <v>97</v>
      </c>
      <c r="NQD49" s="135" t="s">
        <v>97</v>
      </c>
      <c r="NQE49" s="135" t="s">
        <v>97</v>
      </c>
      <c r="NQF49" s="135" t="s">
        <v>97</v>
      </c>
      <c r="NQG49" s="135" t="s">
        <v>97</v>
      </c>
      <c r="NQH49" s="135" t="s">
        <v>97</v>
      </c>
      <c r="NQI49" s="135" t="s">
        <v>97</v>
      </c>
      <c r="NQJ49" s="135" t="s">
        <v>97</v>
      </c>
      <c r="NQK49" s="135" t="s">
        <v>97</v>
      </c>
      <c r="NQL49" s="135" t="s">
        <v>97</v>
      </c>
      <c r="NQM49" s="135" t="s">
        <v>97</v>
      </c>
      <c r="NQN49" s="135" t="s">
        <v>97</v>
      </c>
      <c r="NQO49" s="135" t="s">
        <v>97</v>
      </c>
      <c r="NQP49" s="135" t="s">
        <v>97</v>
      </c>
      <c r="NQQ49" s="135" t="s">
        <v>97</v>
      </c>
      <c r="NQR49" s="135" t="s">
        <v>97</v>
      </c>
      <c r="NQS49" s="135" t="s">
        <v>97</v>
      </c>
      <c r="NQT49" s="135" t="s">
        <v>97</v>
      </c>
      <c r="NQU49" s="135" t="s">
        <v>97</v>
      </c>
      <c r="NQV49" s="135" t="s">
        <v>97</v>
      </c>
      <c r="NQW49" s="135" t="s">
        <v>97</v>
      </c>
      <c r="NQX49" s="135" t="s">
        <v>97</v>
      </c>
      <c r="NQY49" s="135" t="s">
        <v>97</v>
      </c>
      <c r="NQZ49" s="135" t="s">
        <v>97</v>
      </c>
      <c r="NRA49" s="135" t="s">
        <v>97</v>
      </c>
      <c r="NRB49" s="135" t="s">
        <v>97</v>
      </c>
      <c r="NRC49" s="135" t="s">
        <v>97</v>
      </c>
      <c r="NRD49" s="135" t="s">
        <v>97</v>
      </c>
      <c r="NRE49" s="135" t="s">
        <v>97</v>
      </c>
      <c r="NRF49" s="135" t="s">
        <v>97</v>
      </c>
      <c r="NRG49" s="135" t="s">
        <v>97</v>
      </c>
      <c r="NRH49" s="135" t="s">
        <v>97</v>
      </c>
      <c r="NRI49" s="135" t="s">
        <v>97</v>
      </c>
      <c r="NRJ49" s="135" t="s">
        <v>97</v>
      </c>
      <c r="NRK49" s="135" t="s">
        <v>97</v>
      </c>
      <c r="NRL49" s="135" t="s">
        <v>97</v>
      </c>
      <c r="NRM49" s="135" t="s">
        <v>97</v>
      </c>
      <c r="NRN49" s="135" t="s">
        <v>97</v>
      </c>
      <c r="NRO49" s="135" t="s">
        <v>97</v>
      </c>
      <c r="NRP49" s="135" t="s">
        <v>97</v>
      </c>
      <c r="NRQ49" s="135" t="s">
        <v>97</v>
      </c>
      <c r="NRR49" s="135" t="s">
        <v>97</v>
      </c>
      <c r="NRS49" s="135" t="s">
        <v>97</v>
      </c>
      <c r="NRT49" s="135" t="s">
        <v>97</v>
      </c>
      <c r="NRU49" s="135" t="s">
        <v>97</v>
      </c>
      <c r="NRV49" s="135" t="s">
        <v>97</v>
      </c>
      <c r="NRW49" s="135" t="s">
        <v>97</v>
      </c>
      <c r="NRX49" s="135" t="s">
        <v>97</v>
      </c>
      <c r="NRY49" s="135" t="s">
        <v>97</v>
      </c>
      <c r="NRZ49" s="135" t="s">
        <v>97</v>
      </c>
      <c r="NSA49" s="135" t="s">
        <v>97</v>
      </c>
      <c r="NSB49" s="135" t="s">
        <v>97</v>
      </c>
      <c r="NSC49" s="135" t="s">
        <v>97</v>
      </c>
      <c r="NSD49" s="135" t="s">
        <v>97</v>
      </c>
      <c r="NSE49" s="135" t="s">
        <v>97</v>
      </c>
      <c r="NSF49" s="135" t="s">
        <v>97</v>
      </c>
      <c r="NSG49" s="135" t="s">
        <v>97</v>
      </c>
      <c r="NSH49" s="135" t="s">
        <v>97</v>
      </c>
      <c r="NSI49" s="135" t="s">
        <v>97</v>
      </c>
      <c r="NSJ49" s="135" t="s">
        <v>97</v>
      </c>
      <c r="NSK49" s="135" t="s">
        <v>97</v>
      </c>
      <c r="NSL49" s="135" t="s">
        <v>97</v>
      </c>
      <c r="NSM49" s="135" t="s">
        <v>97</v>
      </c>
      <c r="NSN49" s="135" t="s">
        <v>97</v>
      </c>
      <c r="NSO49" s="135" t="s">
        <v>97</v>
      </c>
      <c r="NSP49" s="135" t="s">
        <v>97</v>
      </c>
      <c r="NSQ49" s="135" t="s">
        <v>97</v>
      </c>
      <c r="NSR49" s="135" t="s">
        <v>97</v>
      </c>
      <c r="NSS49" s="135" t="s">
        <v>97</v>
      </c>
      <c r="NST49" s="135" t="s">
        <v>97</v>
      </c>
      <c r="NSU49" s="135" t="s">
        <v>97</v>
      </c>
      <c r="NSV49" s="135" t="s">
        <v>97</v>
      </c>
      <c r="NSW49" s="135" t="s">
        <v>97</v>
      </c>
      <c r="NSX49" s="135" t="s">
        <v>97</v>
      </c>
      <c r="NSY49" s="135" t="s">
        <v>97</v>
      </c>
      <c r="NSZ49" s="135" t="s">
        <v>97</v>
      </c>
      <c r="NTA49" s="135" t="s">
        <v>97</v>
      </c>
      <c r="NTB49" s="135" t="s">
        <v>97</v>
      </c>
      <c r="NTC49" s="135" t="s">
        <v>97</v>
      </c>
      <c r="NTD49" s="135" t="s">
        <v>97</v>
      </c>
      <c r="NTE49" s="135" t="s">
        <v>97</v>
      </c>
      <c r="NTF49" s="135" t="s">
        <v>97</v>
      </c>
      <c r="NTG49" s="135" t="s">
        <v>97</v>
      </c>
      <c r="NTH49" s="135" t="s">
        <v>97</v>
      </c>
      <c r="NTI49" s="135" t="s">
        <v>97</v>
      </c>
      <c r="NTJ49" s="135" t="s">
        <v>97</v>
      </c>
      <c r="NTK49" s="135" t="s">
        <v>97</v>
      </c>
      <c r="NTL49" s="135" t="s">
        <v>97</v>
      </c>
      <c r="NTM49" s="135" t="s">
        <v>97</v>
      </c>
      <c r="NTN49" s="135" t="s">
        <v>97</v>
      </c>
      <c r="NTO49" s="135" t="s">
        <v>97</v>
      </c>
      <c r="NTP49" s="135" t="s">
        <v>97</v>
      </c>
      <c r="NTQ49" s="135" t="s">
        <v>97</v>
      </c>
      <c r="NTR49" s="135" t="s">
        <v>97</v>
      </c>
      <c r="NTS49" s="135" t="s">
        <v>97</v>
      </c>
      <c r="NTT49" s="135" t="s">
        <v>97</v>
      </c>
      <c r="NTU49" s="135" t="s">
        <v>97</v>
      </c>
      <c r="NTV49" s="135" t="s">
        <v>97</v>
      </c>
      <c r="NTW49" s="135" t="s">
        <v>97</v>
      </c>
      <c r="NTX49" s="135" t="s">
        <v>97</v>
      </c>
      <c r="NTY49" s="135" t="s">
        <v>97</v>
      </c>
      <c r="NTZ49" s="135" t="s">
        <v>97</v>
      </c>
      <c r="NUA49" s="135" t="s">
        <v>97</v>
      </c>
      <c r="NUB49" s="135" t="s">
        <v>97</v>
      </c>
      <c r="NUC49" s="135" t="s">
        <v>97</v>
      </c>
      <c r="NUD49" s="135" t="s">
        <v>97</v>
      </c>
      <c r="NUE49" s="135" t="s">
        <v>97</v>
      </c>
      <c r="NUF49" s="135" t="s">
        <v>97</v>
      </c>
      <c r="NUG49" s="135" t="s">
        <v>97</v>
      </c>
      <c r="NUH49" s="135" t="s">
        <v>97</v>
      </c>
      <c r="NUI49" s="135" t="s">
        <v>97</v>
      </c>
      <c r="NUJ49" s="135" t="s">
        <v>97</v>
      </c>
      <c r="NUK49" s="135" t="s">
        <v>97</v>
      </c>
      <c r="NUL49" s="135" t="s">
        <v>97</v>
      </c>
      <c r="NUM49" s="135" t="s">
        <v>97</v>
      </c>
      <c r="NUN49" s="135" t="s">
        <v>97</v>
      </c>
      <c r="NUO49" s="135" t="s">
        <v>97</v>
      </c>
      <c r="NUP49" s="135" t="s">
        <v>97</v>
      </c>
      <c r="NUQ49" s="135" t="s">
        <v>97</v>
      </c>
      <c r="NUR49" s="135" t="s">
        <v>97</v>
      </c>
      <c r="NUS49" s="135" t="s">
        <v>97</v>
      </c>
      <c r="NUT49" s="135" t="s">
        <v>97</v>
      </c>
      <c r="NUU49" s="135" t="s">
        <v>97</v>
      </c>
      <c r="NUV49" s="135" t="s">
        <v>97</v>
      </c>
      <c r="NUW49" s="135" t="s">
        <v>97</v>
      </c>
      <c r="NUX49" s="135" t="s">
        <v>97</v>
      </c>
      <c r="NUY49" s="135" t="s">
        <v>97</v>
      </c>
      <c r="NUZ49" s="135" t="s">
        <v>97</v>
      </c>
      <c r="NVA49" s="135" t="s">
        <v>97</v>
      </c>
      <c r="NVB49" s="135" t="s">
        <v>97</v>
      </c>
      <c r="NVC49" s="135" t="s">
        <v>97</v>
      </c>
      <c r="NVD49" s="135" t="s">
        <v>97</v>
      </c>
      <c r="NVE49" s="135" t="s">
        <v>97</v>
      </c>
      <c r="NVF49" s="135" t="s">
        <v>97</v>
      </c>
      <c r="NVG49" s="135" t="s">
        <v>97</v>
      </c>
      <c r="NVH49" s="135" t="s">
        <v>97</v>
      </c>
      <c r="NVI49" s="135" t="s">
        <v>97</v>
      </c>
      <c r="NVJ49" s="135" t="s">
        <v>97</v>
      </c>
      <c r="NVK49" s="135" t="s">
        <v>97</v>
      </c>
      <c r="NVL49" s="135" t="s">
        <v>97</v>
      </c>
      <c r="NVM49" s="135" t="s">
        <v>97</v>
      </c>
      <c r="NVN49" s="135" t="s">
        <v>97</v>
      </c>
      <c r="NVO49" s="135" t="s">
        <v>97</v>
      </c>
      <c r="NVP49" s="135" t="s">
        <v>97</v>
      </c>
      <c r="NVQ49" s="135" t="s">
        <v>97</v>
      </c>
      <c r="NVR49" s="135" t="s">
        <v>97</v>
      </c>
      <c r="NVS49" s="135" t="s">
        <v>97</v>
      </c>
      <c r="NVT49" s="135" t="s">
        <v>97</v>
      </c>
      <c r="NVU49" s="135" t="s">
        <v>97</v>
      </c>
      <c r="NVV49" s="135" t="s">
        <v>97</v>
      </c>
      <c r="NVW49" s="135" t="s">
        <v>97</v>
      </c>
      <c r="NVX49" s="135" t="s">
        <v>97</v>
      </c>
      <c r="NVY49" s="135" t="s">
        <v>97</v>
      </c>
      <c r="NVZ49" s="135" t="s">
        <v>97</v>
      </c>
      <c r="NWA49" s="135" t="s">
        <v>97</v>
      </c>
      <c r="NWB49" s="135" t="s">
        <v>97</v>
      </c>
      <c r="NWC49" s="135" t="s">
        <v>97</v>
      </c>
      <c r="NWD49" s="135" t="s">
        <v>97</v>
      </c>
      <c r="NWE49" s="135" t="s">
        <v>97</v>
      </c>
      <c r="NWF49" s="135" t="s">
        <v>97</v>
      </c>
      <c r="NWG49" s="135" t="s">
        <v>97</v>
      </c>
      <c r="NWH49" s="135" t="s">
        <v>97</v>
      </c>
      <c r="NWI49" s="135" t="s">
        <v>97</v>
      </c>
      <c r="NWJ49" s="135" t="s">
        <v>97</v>
      </c>
      <c r="NWK49" s="135" t="s">
        <v>97</v>
      </c>
      <c r="NWL49" s="135" t="s">
        <v>97</v>
      </c>
      <c r="NWM49" s="135" t="s">
        <v>97</v>
      </c>
      <c r="NWN49" s="135" t="s">
        <v>97</v>
      </c>
      <c r="NWO49" s="135" t="s">
        <v>97</v>
      </c>
      <c r="NWP49" s="135" t="s">
        <v>97</v>
      </c>
      <c r="NWQ49" s="135" t="s">
        <v>97</v>
      </c>
      <c r="NWR49" s="135" t="s">
        <v>97</v>
      </c>
      <c r="NWS49" s="135" t="s">
        <v>97</v>
      </c>
      <c r="NWT49" s="135" t="s">
        <v>97</v>
      </c>
      <c r="NWU49" s="135" t="s">
        <v>97</v>
      </c>
      <c r="NWV49" s="135" t="s">
        <v>97</v>
      </c>
      <c r="NWW49" s="135" t="s">
        <v>97</v>
      </c>
      <c r="NWX49" s="135" t="s">
        <v>97</v>
      </c>
      <c r="NWY49" s="135" t="s">
        <v>97</v>
      </c>
      <c r="NWZ49" s="135" t="s">
        <v>97</v>
      </c>
      <c r="NXA49" s="135" t="s">
        <v>97</v>
      </c>
      <c r="NXB49" s="135" t="s">
        <v>97</v>
      </c>
      <c r="NXC49" s="135" t="s">
        <v>97</v>
      </c>
      <c r="NXD49" s="135" t="s">
        <v>97</v>
      </c>
      <c r="NXE49" s="135" t="s">
        <v>97</v>
      </c>
      <c r="NXF49" s="135" t="s">
        <v>97</v>
      </c>
      <c r="NXG49" s="135" t="s">
        <v>97</v>
      </c>
      <c r="NXH49" s="135" t="s">
        <v>97</v>
      </c>
      <c r="NXI49" s="135" t="s">
        <v>97</v>
      </c>
      <c r="NXJ49" s="135" t="s">
        <v>97</v>
      </c>
      <c r="NXK49" s="135" t="s">
        <v>97</v>
      </c>
      <c r="NXL49" s="135" t="s">
        <v>97</v>
      </c>
      <c r="NXM49" s="135" t="s">
        <v>97</v>
      </c>
      <c r="NXN49" s="135" t="s">
        <v>97</v>
      </c>
      <c r="NXO49" s="135" t="s">
        <v>97</v>
      </c>
      <c r="NXP49" s="135" t="s">
        <v>97</v>
      </c>
      <c r="NXQ49" s="135" t="s">
        <v>97</v>
      </c>
      <c r="NXR49" s="135" t="s">
        <v>97</v>
      </c>
      <c r="NXS49" s="135" t="s">
        <v>97</v>
      </c>
      <c r="NXT49" s="135" t="s">
        <v>97</v>
      </c>
      <c r="NXU49" s="135" t="s">
        <v>97</v>
      </c>
      <c r="NXV49" s="135" t="s">
        <v>97</v>
      </c>
      <c r="NXW49" s="135" t="s">
        <v>97</v>
      </c>
      <c r="NXX49" s="135" t="s">
        <v>97</v>
      </c>
      <c r="NXY49" s="135" t="s">
        <v>97</v>
      </c>
      <c r="NXZ49" s="135" t="s">
        <v>97</v>
      </c>
      <c r="NYA49" s="135" t="s">
        <v>97</v>
      </c>
      <c r="NYB49" s="135" t="s">
        <v>97</v>
      </c>
      <c r="NYC49" s="135" t="s">
        <v>97</v>
      </c>
      <c r="NYD49" s="135" t="s">
        <v>97</v>
      </c>
      <c r="NYE49" s="135" t="s">
        <v>97</v>
      </c>
      <c r="NYF49" s="135" t="s">
        <v>97</v>
      </c>
      <c r="NYG49" s="135" t="s">
        <v>97</v>
      </c>
      <c r="NYH49" s="135" t="s">
        <v>97</v>
      </c>
      <c r="NYI49" s="135" t="s">
        <v>97</v>
      </c>
      <c r="NYJ49" s="135" t="s">
        <v>97</v>
      </c>
      <c r="NYK49" s="135" t="s">
        <v>97</v>
      </c>
      <c r="NYL49" s="135" t="s">
        <v>97</v>
      </c>
      <c r="NYM49" s="135" t="s">
        <v>97</v>
      </c>
      <c r="NYN49" s="135" t="s">
        <v>97</v>
      </c>
      <c r="NYO49" s="135" t="s">
        <v>97</v>
      </c>
      <c r="NYP49" s="135" t="s">
        <v>97</v>
      </c>
      <c r="NYQ49" s="135" t="s">
        <v>97</v>
      </c>
      <c r="NYR49" s="135" t="s">
        <v>97</v>
      </c>
      <c r="NYS49" s="135" t="s">
        <v>97</v>
      </c>
      <c r="NYT49" s="135" t="s">
        <v>97</v>
      </c>
      <c r="NYU49" s="135" t="s">
        <v>97</v>
      </c>
      <c r="NYV49" s="135" t="s">
        <v>97</v>
      </c>
      <c r="NYW49" s="135" t="s">
        <v>97</v>
      </c>
      <c r="NYX49" s="135" t="s">
        <v>97</v>
      </c>
      <c r="NYY49" s="135" t="s">
        <v>97</v>
      </c>
      <c r="NYZ49" s="135" t="s">
        <v>97</v>
      </c>
      <c r="NZA49" s="135" t="s">
        <v>97</v>
      </c>
      <c r="NZB49" s="135" t="s">
        <v>97</v>
      </c>
      <c r="NZC49" s="135" t="s">
        <v>97</v>
      </c>
      <c r="NZD49" s="135" t="s">
        <v>97</v>
      </c>
      <c r="NZE49" s="135" t="s">
        <v>97</v>
      </c>
      <c r="NZF49" s="135" t="s">
        <v>97</v>
      </c>
      <c r="NZG49" s="135" t="s">
        <v>97</v>
      </c>
      <c r="NZH49" s="135" t="s">
        <v>97</v>
      </c>
      <c r="NZI49" s="135" t="s">
        <v>97</v>
      </c>
      <c r="NZJ49" s="135" t="s">
        <v>97</v>
      </c>
      <c r="NZK49" s="135" t="s">
        <v>97</v>
      </c>
      <c r="NZL49" s="135" t="s">
        <v>97</v>
      </c>
      <c r="NZM49" s="135" t="s">
        <v>97</v>
      </c>
      <c r="NZN49" s="135" t="s">
        <v>97</v>
      </c>
      <c r="NZO49" s="135" t="s">
        <v>97</v>
      </c>
      <c r="NZP49" s="135" t="s">
        <v>97</v>
      </c>
      <c r="NZQ49" s="135" t="s">
        <v>97</v>
      </c>
      <c r="NZR49" s="135" t="s">
        <v>97</v>
      </c>
      <c r="NZS49" s="135" t="s">
        <v>97</v>
      </c>
      <c r="NZT49" s="135" t="s">
        <v>97</v>
      </c>
      <c r="NZU49" s="135" t="s">
        <v>97</v>
      </c>
      <c r="NZV49" s="135" t="s">
        <v>97</v>
      </c>
      <c r="NZW49" s="135" t="s">
        <v>97</v>
      </c>
      <c r="NZX49" s="135" t="s">
        <v>97</v>
      </c>
      <c r="NZY49" s="135" t="s">
        <v>97</v>
      </c>
      <c r="NZZ49" s="135" t="s">
        <v>97</v>
      </c>
      <c r="OAA49" s="135" t="s">
        <v>97</v>
      </c>
      <c r="OAB49" s="135" t="s">
        <v>97</v>
      </c>
      <c r="OAC49" s="135" t="s">
        <v>97</v>
      </c>
      <c r="OAD49" s="135" t="s">
        <v>97</v>
      </c>
      <c r="OAE49" s="135" t="s">
        <v>97</v>
      </c>
      <c r="OAF49" s="135" t="s">
        <v>97</v>
      </c>
      <c r="OAG49" s="135" t="s">
        <v>97</v>
      </c>
      <c r="OAH49" s="135" t="s">
        <v>97</v>
      </c>
      <c r="OAI49" s="135" t="s">
        <v>97</v>
      </c>
      <c r="OAJ49" s="135" t="s">
        <v>97</v>
      </c>
      <c r="OAK49" s="135" t="s">
        <v>97</v>
      </c>
      <c r="OAL49" s="135" t="s">
        <v>97</v>
      </c>
      <c r="OAM49" s="135" t="s">
        <v>97</v>
      </c>
      <c r="OAN49" s="135" t="s">
        <v>97</v>
      </c>
      <c r="OAO49" s="135" t="s">
        <v>97</v>
      </c>
      <c r="OAP49" s="135" t="s">
        <v>97</v>
      </c>
      <c r="OAQ49" s="135" t="s">
        <v>97</v>
      </c>
      <c r="OAR49" s="135" t="s">
        <v>97</v>
      </c>
      <c r="OAS49" s="135" t="s">
        <v>97</v>
      </c>
      <c r="OAT49" s="135" t="s">
        <v>97</v>
      </c>
      <c r="OAU49" s="135" t="s">
        <v>97</v>
      </c>
      <c r="OAV49" s="135" t="s">
        <v>97</v>
      </c>
      <c r="OAW49" s="135" t="s">
        <v>97</v>
      </c>
      <c r="OAX49" s="135" t="s">
        <v>97</v>
      </c>
      <c r="OAY49" s="135" t="s">
        <v>97</v>
      </c>
      <c r="OAZ49" s="135" t="s">
        <v>97</v>
      </c>
      <c r="OBA49" s="135" t="s">
        <v>97</v>
      </c>
      <c r="OBB49" s="135" t="s">
        <v>97</v>
      </c>
      <c r="OBC49" s="135" t="s">
        <v>97</v>
      </c>
      <c r="OBD49" s="135" t="s">
        <v>97</v>
      </c>
      <c r="OBE49" s="135" t="s">
        <v>97</v>
      </c>
      <c r="OBF49" s="135" t="s">
        <v>97</v>
      </c>
      <c r="OBG49" s="135" t="s">
        <v>97</v>
      </c>
      <c r="OBH49" s="135" t="s">
        <v>97</v>
      </c>
      <c r="OBI49" s="135" t="s">
        <v>97</v>
      </c>
      <c r="OBJ49" s="135" t="s">
        <v>97</v>
      </c>
      <c r="OBK49" s="135" t="s">
        <v>97</v>
      </c>
      <c r="OBL49" s="135" t="s">
        <v>97</v>
      </c>
      <c r="OBM49" s="135" t="s">
        <v>97</v>
      </c>
      <c r="OBN49" s="135" t="s">
        <v>97</v>
      </c>
      <c r="OBO49" s="135" t="s">
        <v>97</v>
      </c>
      <c r="OBP49" s="135" t="s">
        <v>97</v>
      </c>
      <c r="OBQ49" s="135" t="s">
        <v>97</v>
      </c>
      <c r="OBR49" s="135" t="s">
        <v>97</v>
      </c>
      <c r="OBS49" s="135" t="s">
        <v>97</v>
      </c>
      <c r="OBT49" s="135" t="s">
        <v>97</v>
      </c>
      <c r="OBU49" s="135" t="s">
        <v>97</v>
      </c>
      <c r="OBV49" s="135" t="s">
        <v>97</v>
      </c>
      <c r="OBW49" s="135" t="s">
        <v>97</v>
      </c>
      <c r="OBX49" s="135" t="s">
        <v>97</v>
      </c>
      <c r="OBY49" s="135" t="s">
        <v>97</v>
      </c>
      <c r="OBZ49" s="135" t="s">
        <v>97</v>
      </c>
      <c r="OCA49" s="135" t="s">
        <v>97</v>
      </c>
      <c r="OCB49" s="135" t="s">
        <v>97</v>
      </c>
      <c r="OCC49" s="135" t="s">
        <v>97</v>
      </c>
      <c r="OCD49" s="135" t="s">
        <v>97</v>
      </c>
      <c r="OCE49" s="135" t="s">
        <v>97</v>
      </c>
      <c r="OCF49" s="135" t="s">
        <v>97</v>
      </c>
      <c r="OCG49" s="135" t="s">
        <v>97</v>
      </c>
      <c r="OCH49" s="135" t="s">
        <v>97</v>
      </c>
      <c r="OCI49" s="135" t="s">
        <v>97</v>
      </c>
      <c r="OCJ49" s="135" t="s">
        <v>97</v>
      </c>
      <c r="OCK49" s="135" t="s">
        <v>97</v>
      </c>
      <c r="OCL49" s="135" t="s">
        <v>97</v>
      </c>
      <c r="OCM49" s="135" t="s">
        <v>97</v>
      </c>
      <c r="OCN49" s="135" t="s">
        <v>97</v>
      </c>
      <c r="OCO49" s="135" t="s">
        <v>97</v>
      </c>
      <c r="OCP49" s="135" t="s">
        <v>97</v>
      </c>
      <c r="OCQ49" s="135" t="s">
        <v>97</v>
      </c>
      <c r="OCR49" s="135" t="s">
        <v>97</v>
      </c>
      <c r="OCS49" s="135" t="s">
        <v>97</v>
      </c>
      <c r="OCT49" s="135" t="s">
        <v>97</v>
      </c>
      <c r="OCU49" s="135" t="s">
        <v>97</v>
      </c>
      <c r="OCV49" s="135" t="s">
        <v>97</v>
      </c>
      <c r="OCW49" s="135" t="s">
        <v>97</v>
      </c>
      <c r="OCX49" s="135" t="s">
        <v>97</v>
      </c>
      <c r="OCY49" s="135" t="s">
        <v>97</v>
      </c>
      <c r="OCZ49" s="135" t="s">
        <v>97</v>
      </c>
      <c r="ODA49" s="135" t="s">
        <v>97</v>
      </c>
      <c r="ODB49" s="135" t="s">
        <v>97</v>
      </c>
      <c r="ODC49" s="135" t="s">
        <v>97</v>
      </c>
      <c r="ODD49" s="135" t="s">
        <v>97</v>
      </c>
      <c r="ODE49" s="135" t="s">
        <v>97</v>
      </c>
      <c r="ODF49" s="135" t="s">
        <v>97</v>
      </c>
      <c r="ODG49" s="135" t="s">
        <v>97</v>
      </c>
      <c r="ODH49" s="135" t="s">
        <v>97</v>
      </c>
      <c r="ODI49" s="135" t="s">
        <v>97</v>
      </c>
      <c r="ODJ49" s="135" t="s">
        <v>97</v>
      </c>
      <c r="ODK49" s="135" t="s">
        <v>97</v>
      </c>
      <c r="ODL49" s="135" t="s">
        <v>97</v>
      </c>
      <c r="ODM49" s="135" t="s">
        <v>97</v>
      </c>
      <c r="ODN49" s="135" t="s">
        <v>97</v>
      </c>
      <c r="ODO49" s="135" t="s">
        <v>97</v>
      </c>
      <c r="ODP49" s="135" t="s">
        <v>97</v>
      </c>
      <c r="ODQ49" s="135" t="s">
        <v>97</v>
      </c>
      <c r="ODR49" s="135" t="s">
        <v>97</v>
      </c>
      <c r="ODS49" s="135" t="s">
        <v>97</v>
      </c>
      <c r="ODT49" s="135" t="s">
        <v>97</v>
      </c>
      <c r="ODU49" s="135" t="s">
        <v>97</v>
      </c>
      <c r="ODV49" s="135" t="s">
        <v>97</v>
      </c>
      <c r="ODW49" s="135" t="s">
        <v>97</v>
      </c>
      <c r="ODX49" s="135" t="s">
        <v>97</v>
      </c>
      <c r="ODY49" s="135" t="s">
        <v>97</v>
      </c>
      <c r="ODZ49" s="135" t="s">
        <v>97</v>
      </c>
      <c r="OEA49" s="135" t="s">
        <v>97</v>
      </c>
      <c r="OEB49" s="135" t="s">
        <v>97</v>
      </c>
      <c r="OEC49" s="135" t="s">
        <v>97</v>
      </c>
      <c r="OED49" s="135" t="s">
        <v>97</v>
      </c>
      <c r="OEE49" s="135" t="s">
        <v>97</v>
      </c>
      <c r="OEF49" s="135" t="s">
        <v>97</v>
      </c>
      <c r="OEG49" s="135" t="s">
        <v>97</v>
      </c>
      <c r="OEH49" s="135" t="s">
        <v>97</v>
      </c>
      <c r="OEI49" s="135" t="s">
        <v>97</v>
      </c>
      <c r="OEJ49" s="135" t="s">
        <v>97</v>
      </c>
      <c r="OEK49" s="135" t="s">
        <v>97</v>
      </c>
      <c r="OEL49" s="135" t="s">
        <v>97</v>
      </c>
      <c r="OEM49" s="135" t="s">
        <v>97</v>
      </c>
      <c r="OEN49" s="135" t="s">
        <v>97</v>
      </c>
      <c r="OEO49" s="135" t="s">
        <v>97</v>
      </c>
      <c r="OEP49" s="135" t="s">
        <v>97</v>
      </c>
      <c r="OEQ49" s="135" t="s">
        <v>97</v>
      </c>
      <c r="OER49" s="135" t="s">
        <v>97</v>
      </c>
      <c r="OES49" s="135" t="s">
        <v>97</v>
      </c>
      <c r="OET49" s="135" t="s">
        <v>97</v>
      </c>
      <c r="OEU49" s="135" t="s">
        <v>97</v>
      </c>
      <c r="OEV49" s="135" t="s">
        <v>97</v>
      </c>
      <c r="OEW49" s="135" t="s">
        <v>97</v>
      </c>
      <c r="OEX49" s="135" t="s">
        <v>97</v>
      </c>
      <c r="OEY49" s="135" t="s">
        <v>97</v>
      </c>
      <c r="OEZ49" s="135" t="s">
        <v>97</v>
      </c>
      <c r="OFA49" s="135" t="s">
        <v>97</v>
      </c>
      <c r="OFB49" s="135" t="s">
        <v>97</v>
      </c>
      <c r="OFC49" s="135" t="s">
        <v>97</v>
      </c>
      <c r="OFD49" s="135" t="s">
        <v>97</v>
      </c>
      <c r="OFE49" s="135" t="s">
        <v>97</v>
      </c>
      <c r="OFF49" s="135" t="s">
        <v>97</v>
      </c>
      <c r="OFG49" s="135" t="s">
        <v>97</v>
      </c>
      <c r="OFH49" s="135" t="s">
        <v>97</v>
      </c>
      <c r="OFI49" s="135" t="s">
        <v>97</v>
      </c>
      <c r="OFJ49" s="135" t="s">
        <v>97</v>
      </c>
      <c r="OFK49" s="135" t="s">
        <v>97</v>
      </c>
      <c r="OFL49" s="135" t="s">
        <v>97</v>
      </c>
      <c r="OFM49" s="135" t="s">
        <v>97</v>
      </c>
      <c r="OFN49" s="135" t="s">
        <v>97</v>
      </c>
      <c r="OFO49" s="135" t="s">
        <v>97</v>
      </c>
      <c r="OFP49" s="135" t="s">
        <v>97</v>
      </c>
      <c r="OFQ49" s="135" t="s">
        <v>97</v>
      </c>
      <c r="OFR49" s="135" t="s">
        <v>97</v>
      </c>
      <c r="OFS49" s="135" t="s">
        <v>97</v>
      </c>
      <c r="OFT49" s="135" t="s">
        <v>97</v>
      </c>
      <c r="OFU49" s="135" t="s">
        <v>97</v>
      </c>
      <c r="OFV49" s="135" t="s">
        <v>97</v>
      </c>
      <c r="OFW49" s="135" t="s">
        <v>97</v>
      </c>
      <c r="OFX49" s="135" t="s">
        <v>97</v>
      </c>
      <c r="OFY49" s="135" t="s">
        <v>97</v>
      </c>
      <c r="OFZ49" s="135" t="s">
        <v>97</v>
      </c>
      <c r="OGA49" s="135" t="s">
        <v>97</v>
      </c>
      <c r="OGB49" s="135" t="s">
        <v>97</v>
      </c>
      <c r="OGC49" s="135" t="s">
        <v>97</v>
      </c>
      <c r="OGD49" s="135" t="s">
        <v>97</v>
      </c>
      <c r="OGE49" s="135" t="s">
        <v>97</v>
      </c>
      <c r="OGF49" s="135" t="s">
        <v>97</v>
      </c>
      <c r="OGG49" s="135" t="s">
        <v>97</v>
      </c>
      <c r="OGH49" s="135" t="s">
        <v>97</v>
      </c>
      <c r="OGI49" s="135" t="s">
        <v>97</v>
      </c>
      <c r="OGJ49" s="135" t="s">
        <v>97</v>
      </c>
      <c r="OGK49" s="135" t="s">
        <v>97</v>
      </c>
      <c r="OGL49" s="135" t="s">
        <v>97</v>
      </c>
      <c r="OGM49" s="135" t="s">
        <v>97</v>
      </c>
      <c r="OGN49" s="135" t="s">
        <v>97</v>
      </c>
      <c r="OGO49" s="135" t="s">
        <v>97</v>
      </c>
      <c r="OGP49" s="135" t="s">
        <v>97</v>
      </c>
      <c r="OGQ49" s="135" t="s">
        <v>97</v>
      </c>
      <c r="OGR49" s="135" t="s">
        <v>97</v>
      </c>
      <c r="OGS49" s="135" t="s">
        <v>97</v>
      </c>
      <c r="OGT49" s="135" t="s">
        <v>97</v>
      </c>
      <c r="OGU49" s="135" t="s">
        <v>97</v>
      </c>
      <c r="OGV49" s="135" t="s">
        <v>97</v>
      </c>
      <c r="OGW49" s="135" t="s">
        <v>97</v>
      </c>
      <c r="OGX49" s="135" t="s">
        <v>97</v>
      </c>
      <c r="OGY49" s="135" t="s">
        <v>97</v>
      </c>
      <c r="OGZ49" s="135" t="s">
        <v>97</v>
      </c>
      <c r="OHA49" s="135" t="s">
        <v>97</v>
      </c>
      <c r="OHB49" s="135" t="s">
        <v>97</v>
      </c>
      <c r="OHC49" s="135" t="s">
        <v>97</v>
      </c>
      <c r="OHD49" s="135" t="s">
        <v>97</v>
      </c>
      <c r="OHE49" s="135" t="s">
        <v>97</v>
      </c>
      <c r="OHF49" s="135" t="s">
        <v>97</v>
      </c>
      <c r="OHG49" s="135" t="s">
        <v>97</v>
      </c>
      <c r="OHH49" s="135" t="s">
        <v>97</v>
      </c>
      <c r="OHI49" s="135" t="s">
        <v>97</v>
      </c>
      <c r="OHJ49" s="135" t="s">
        <v>97</v>
      </c>
      <c r="OHK49" s="135" t="s">
        <v>97</v>
      </c>
      <c r="OHL49" s="135" t="s">
        <v>97</v>
      </c>
      <c r="OHM49" s="135" t="s">
        <v>97</v>
      </c>
      <c r="OHN49" s="135" t="s">
        <v>97</v>
      </c>
      <c r="OHO49" s="135" t="s">
        <v>97</v>
      </c>
      <c r="OHP49" s="135" t="s">
        <v>97</v>
      </c>
      <c r="OHQ49" s="135" t="s">
        <v>97</v>
      </c>
      <c r="OHR49" s="135" t="s">
        <v>97</v>
      </c>
      <c r="OHS49" s="135" t="s">
        <v>97</v>
      </c>
      <c r="OHT49" s="135" t="s">
        <v>97</v>
      </c>
      <c r="OHU49" s="135" t="s">
        <v>97</v>
      </c>
      <c r="OHV49" s="135" t="s">
        <v>97</v>
      </c>
      <c r="OHW49" s="135" t="s">
        <v>97</v>
      </c>
      <c r="OHX49" s="135" t="s">
        <v>97</v>
      </c>
      <c r="OHY49" s="135" t="s">
        <v>97</v>
      </c>
      <c r="OHZ49" s="135" t="s">
        <v>97</v>
      </c>
      <c r="OIA49" s="135" t="s">
        <v>97</v>
      </c>
      <c r="OIB49" s="135" t="s">
        <v>97</v>
      </c>
      <c r="OIC49" s="135" t="s">
        <v>97</v>
      </c>
      <c r="OID49" s="135" t="s">
        <v>97</v>
      </c>
      <c r="OIE49" s="135" t="s">
        <v>97</v>
      </c>
      <c r="OIF49" s="135" t="s">
        <v>97</v>
      </c>
      <c r="OIG49" s="135" t="s">
        <v>97</v>
      </c>
      <c r="OIH49" s="135" t="s">
        <v>97</v>
      </c>
      <c r="OII49" s="135" t="s">
        <v>97</v>
      </c>
      <c r="OIJ49" s="135" t="s">
        <v>97</v>
      </c>
      <c r="OIK49" s="135" t="s">
        <v>97</v>
      </c>
      <c r="OIL49" s="135" t="s">
        <v>97</v>
      </c>
      <c r="OIM49" s="135" t="s">
        <v>97</v>
      </c>
      <c r="OIN49" s="135" t="s">
        <v>97</v>
      </c>
      <c r="OIO49" s="135" t="s">
        <v>97</v>
      </c>
      <c r="OIP49" s="135" t="s">
        <v>97</v>
      </c>
      <c r="OIQ49" s="135" t="s">
        <v>97</v>
      </c>
      <c r="OIR49" s="135" t="s">
        <v>97</v>
      </c>
      <c r="OIS49" s="135" t="s">
        <v>97</v>
      </c>
      <c r="OIT49" s="135" t="s">
        <v>97</v>
      </c>
      <c r="OIU49" s="135" t="s">
        <v>97</v>
      </c>
      <c r="OIV49" s="135" t="s">
        <v>97</v>
      </c>
      <c r="OIW49" s="135" t="s">
        <v>97</v>
      </c>
      <c r="OIX49" s="135" t="s">
        <v>97</v>
      </c>
      <c r="OIY49" s="135" t="s">
        <v>97</v>
      </c>
      <c r="OIZ49" s="135" t="s">
        <v>97</v>
      </c>
      <c r="OJA49" s="135" t="s">
        <v>97</v>
      </c>
      <c r="OJB49" s="135" t="s">
        <v>97</v>
      </c>
      <c r="OJC49" s="135" t="s">
        <v>97</v>
      </c>
      <c r="OJD49" s="135" t="s">
        <v>97</v>
      </c>
      <c r="OJE49" s="135" t="s">
        <v>97</v>
      </c>
      <c r="OJF49" s="135" t="s">
        <v>97</v>
      </c>
      <c r="OJG49" s="135" t="s">
        <v>97</v>
      </c>
      <c r="OJH49" s="135" t="s">
        <v>97</v>
      </c>
      <c r="OJI49" s="135" t="s">
        <v>97</v>
      </c>
      <c r="OJJ49" s="135" t="s">
        <v>97</v>
      </c>
      <c r="OJK49" s="135" t="s">
        <v>97</v>
      </c>
      <c r="OJL49" s="135" t="s">
        <v>97</v>
      </c>
      <c r="OJM49" s="135" t="s">
        <v>97</v>
      </c>
      <c r="OJN49" s="135" t="s">
        <v>97</v>
      </c>
      <c r="OJO49" s="135" t="s">
        <v>97</v>
      </c>
      <c r="OJP49" s="135" t="s">
        <v>97</v>
      </c>
      <c r="OJQ49" s="135" t="s">
        <v>97</v>
      </c>
      <c r="OJR49" s="135" t="s">
        <v>97</v>
      </c>
      <c r="OJS49" s="135" t="s">
        <v>97</v>
      </c>
      <c r="OJT49" s="135" t="s">
        <v>97</v>
      </c>
      <c r="OJU49" s="135" t="s">
        <v>97</v>
      </c>
      <c r="OJV49" s="135" t="s">
        <v>97</v>
      </c>
      <c r="OJW49" s="135" t="s">
        <v>97</v>
      </c>
      <c r="OJX49" s="135" t="s">
        <v>97</v>
      </c>
      <c r="OJY49" s="135" t="s">
        <v>97</v>
      </c>
      <c r="OJZ49" s="135" t="s">
        <v>97</v>
      </c>
      <c r="OKA49" s="135" t="s">
        <v>97</v>
      </c>
      <c r="OKB49" s="135" t="s">
        <v>97</v>
      </c>
      <c r="OKC49" s="135" t="s">
        <v>97</v>
      </c>
      <c r="OKD49" s="135" t="s">
        <v>97</v>
      </c>
      <c r="OKE49" s="135" t="s">
        <v>97</v>
      </c>
      <c r="OKF49" s="135" t="s">
        <v>97</v>
      </c>
      <c r="OKG49" s="135" t="s">
        <v>97</v>
      </c>
      <c r="OKH49" s="135" t="s">
        <v>97</v>
      </c>
      <c r="OKI49" s="135" t="s">
        <v>97</v>
      </c>
      <c r="OKJ49" s="135" t="s">
        <v>97</v>
      </c>
      <c r="OKK49" s="135" t="s">
        <v>97</v>
      </c>
      <c r="OKL49" s="135" t="s">
        <v>97</v>
      </c>
      <c r="OKM49" s="135" t="s">
        <v>97</v>
      </c>
      <c r="OKN49" s="135" t="s">
        <v>97</v>
      </c>
      <c r="OKO49" s="135" t="s">
        <v>97</v>
      </c>
      <c r="OKP49" s="135" t="s">
        <v>97</v>
      </c>
      <c r="OKQ49" s="135" t="s">
        <v>97</v>
      </c>
      <c r="OKR49" s="135" t="s">
        <v>97</v>
      </c>
      <c r="OKS49" s="135" t="s">
        <v>97</v>
      </c>
      <c r="OKT49" s="135" t="s">
        <v>97</v>
      </c>
      <c r="OKU49" s="135" t="s">
        <v>97</v>
      </c>
      <c r="OKV49" s="135" t="s">
        <v>97</v>
      </c>
      <c r="OKW49" s="135" t="s">
        <v>97</v>
      </c>
      <c r="OKX49" s="135" t="s">
        <v>97</v>
      </c>
      <c r="OKY49" s="135" t="s">
        <v>97</v>
      </c>
      <c r="OKZ49" s="135" t="s">
        <v>97</v>
      </c>
      <c r="OLA49" s="135" t="s">
        <v>97</v>
      </c>
      <c r="OLB49" s="135" t="s">
        <v>97</v>
      </c>
      <c r="OLC49" s="135" t="s">
        <v>97</v>
      </c>
      <c r="OLD49" s="135" t="s">
        <v>97</v>
      </c>
      <c r="OLE49" s="135" t="s">
        <v>97</v>
      </c>
      <c r="OLF49" s="135" t="s">
        <v>97</v>
      </c>
      <c r="OLG49" s="135" t="s">
        <v>97</v>
      </c>
      <c r="OLH49" s="135" t="s">
        <v>97</v>
      </c>
      <c r="OLI49" s="135" t="s">
        <v>97</v>
      </c>
      <c r="OLJ49" s="135" t="s">
        <v>97</v>
      </c>
      <c r="OLK49" s="135" t="s">
        <v>97</v>
      </c>
      <c r="OLL49" s="135" t="s">
        <v>97</v>
      </c>
      <c r="OLM49" s="135" t="s">
        <v>97</v>
      </c>
      <c r="OLN49" s="135" t="s">
        <v>97</v>
      </c>
      <c r="OLO49" s="135" t="s">
        <v>97</v>
      </c>
      <c r="OLP49" s="135" t="s">
        <v>97</v>
      </c>
      <c r="OLQ49" s="135" t="s">
        <v>97</v>
      </c>
      <c r="OLR49" s="135" t="s">
        <v>97</v>
      </c>
      <c r="OLS49" s="135" t="s">
        <v>97</v>
      </c>
      <c r="OLT49" s="135" t="s">
        <v>97</v>
      </c>
      <c r="OLU49" s="135" t="s">
        <v>97</v>
      </c>
      <c r="OLV49" s="135" t="s">
        <v>97</v>
      </c>
      <c r="OLW49" s="135" t="s">
        <v>97</v>
      </c>
      <c r="OLX49" s="135" t="s">
        <v>97</v>
      </c>
      <c r="OLY49" s="135" t="s">
        <v>97</v>
      </c>
      <c r="OLZ49" s="135" t="s">
        <v>97</v>
      </c>
      <c r="OMA49" s="135" t="s">
        <v>97</v>
      </c>
      <c r="OMB49" s="135" t="s">
        <v>97</v>
      </c>
      <c r="OMC49" s="135" t="s">
        <v>97</v>
      </c>
      <c r="OMD49" s="135" t="s">
        <v>97</v>
      </c>
      <c r="OME49" s="135" t="s">
        <v>97</v>
      </c>
      <c r="OMF49" s="135" t="s">
        <v>97</v>
      </c>
      <c r="OMG49" s="135" t="s">
        <v>97</v>
      </c>
      <c r="OMH49" s="135" t="s">
        <v>97</v>
      </c>
      <c r="OMI49" s="135" t="s">
        <v>97</v>
      </c>
      <c r="OMJ49" s="135" t="s">
        <v>97</v>
      </c>
      <c r="OMK49" s="135" t="s">
        <v>97</v>
      </c>
      <c r="OML49" s="135" t="s">
        <v>97</v>
      </c>
      <c r="OMM49" s="135" t="s">
        <v>97</v>
      </c>
      <c r="OMN49" s="135" t="s">
        <v>97</v>
      </c>
      <c r="OMO49" s="135" t="s">
        <v>97</v>
      </c>
      <c r="OMP49" s="135" t="s">
        <v>97</v>
      </c>
      <c r="OMQ49" s="135" t="s">
        <v>97</v>
      </c>
      <c r="OMR49" s="135" t="s">
        <v>97</v>
      </c>
      <c r="OMS49" s="135" t="s">
        <v>97</v>
      </c>
      <c r="OMT49" s="135" t="s">
        <v>97</v>
      </c>
      <c r="OMU49" s="135" t="s">
        <v>97</v>
      </c>
      <c r="OMV49" s="135" t="s">
        <v>97</v>
      </c>
      <c r="OMW49" s="135" t="s">
        <v>97</v>
      </c>
      <c r="OMX49" s="135" t="s">
        <v>97</v>
      </c>
      <c r="OMY49" s="135" t="s">
        <v>97</v>
      </c>
      <c r="OMZ49" s="135" t="s">
        <v>97</v>
      </c>
      <c r="ONA49" s="135" t="s">
        <v>97</v>
      </c>
      <c r="ONB49" s="135" t="s">
        <v>97</v>
      </c>
      <c r="ONC49" s="135" t="s">
        <v>97</v>
      </c>
      <c r="OND49" s="135" t="s">
        <v>97</v>
      </c>
      <c r="ONE49" s="135" t="s">
        <v>97</v>
      </c>
      <c r="ONF49" s="135" t="s">
        <v>97</v>
      </c>
      <c r="ONG49" s="135" t="s">
        <v>97</v>
      </c>
      <c r="ONH49" s="135" t="s">
        <v>97</v>
      </c>
      <c r="ONI49" s="135" t="s">
        <v>97</v>
      </c>
      <c r="ONJ49" s="135" t="s">
        <v>97</v>
      </c>
      <c r="ONK49" s="135" t="s">
        <v>97</v>
      </c>
      <c r="ONL49" s="135" t="s">
        <v>97</v>
      </c>
      <c r="ONM49" s="135" t="s">
        <v>97</v>
      </c>
      <c r="ONN49" s="135" t="s">
        <v>97</v>
      </c>
      <c r="ONO49" s="135" t="s">
        <v>97</v>
      </c>
      <c r="ONP49" s="135" t="s">
        <v>97</v>
      </c>
      <c r="ONQ49" s="135" t="s">
        <v>97</v>
      </c>
      <c r="ONR49" s="135" t="s">
        <v>97</v>
      </c>
      <c r="ONS49" s="135" t="s">
        <v>97</v>
      </c>
      <c r="ONT49" s="135" t="s">
        <v>97</v>
      </c>
      <c r="ONU49" s="135" t="s">
        <v>97</v>
      </c>
      <c r="ONV49" s="135" t="s">
        <v>97</v>
      </c>
      <c r="ONW49" s="135" t="s">
        <v>97</v>
      </c>
      <c r="ONX49" s="135" t="s">
        <v>97</v>
      </c>
      <c r="ONY49" s="135" t="s">
        <v>97</v>
      </c>
      <c r="ONZ49" s="135" t="s">
        <v>97</v>
      </c>
      <c r="OOA49" s="135" t="s">
        <v>97</v>
      </c>
      <c r="OOB49" s="135" t="s">
        <v>97</v>
      </c>
      <c r="OOC49" s="135" t="s">
        <v>97</v>
      </c>
      <c r="OOD49" s="135" t="s">
        <v>97</v>
      </c>
      <c r="OOE49" s="135" t="s">
        <v>97</v>
      </c>
      <c r="OOF49" s="135" t="s">
        <v>97</v>
      </c>
      <c r="OOG49" s="135" t="s">
        <v>97</v>
      </c>
      <c r="OOH49" s="135" t="s">
        <v>97</v>
      </c>
      <c r="OOI49" s="135" t="s">
        <v>97</v>
      </c>
      <c r="OOJ49" s="135" t="s">
        <v>97</v>
      </c>
      <c r="OOK49" s="135" t="s">
        <v>97</v>
      </c>
      <c r="OOL49" s="135" t="s">
        <v>97</v>
      </c>
      <c r="OOM49" s="135" t="s">
        <v>97</v>
      </c>
      <c r="OON49" s="135" t="s">
        <v>97</v>
      </c>
      <c r="OOO49" s="135" t="s">
        <v>97</v>
      </c>
      <c r="OOP49" s="135" t="s">
        <v>97</v>
      </c>
      <c r="OOQ49" s="135" t="s">
        <v>97</v>
      </c>
      <c r="OOR49" s="135" t="s">
        <v>97</v>
      </c>
      <c r="OOS49" s="135" t="s">
        <v>97</v>
      </c>
      <c r="OOT49" s="135" t="s">
        <v>97</v>
      </c>
      <c r="OOU49" s="135" t="s">
        <v>97</v>
      </c>
      <c r="OOV49" s="135" t="s">
        <v>97</v>
      </c>
      <c r="OOW49" s="135" t="s">
        <v>97</v>
      </c>
      <c r="OOX49" s="135" t="s">
        <v>97</v>
      </c>
      <c r="OOY49" s="135" t="s">
        <v>97</v>
      </c>
      <c r="OOZ49" s="135" t="s">
        <v>97</v>
      </c>
      <c r="OPA49" s="135" t="s">
        <v>97</v>
      </c>
      <c r="OPB49" s="135" t="s">
        <v>97</v>
      </c>
      <c r="OPC49" s="135" t="s">
        <v>97</v>
      </c>
      <c r="OPD49" s="135" t="s">
        <v>97</v>
      </c>
      <c r="OPE49" s="135" t="s">
        <v>97</v>
      </c>
      <c r="OPF49" s="135" t="s">
        <v>97</v>
      </c>
      <c r="OPG49" s="135" t="s">
        <v>97</v>
      </c>
      <c r="OPH49" s="135" t="s">
        <v>97</v>
      </c>
      <c r="OPI49" s="135" t="s">
        <v>97</v>
      </c>
      <c r="OPJ49" s="135" t="s">
        <v>97</v>
      </c>
      <c r="OPK49" s="135" t="s">
        <v>97</v>
      </c>
      <c r="OPL49" s="135" t="s">
        <v>97</v>
      </c>
      <c r="OPM49" s="135" t="s">
        <v>97</v>
      </c>
      <c r="OPN49" s="135" t="s">
        <v>97</v>
      </c>
      <c r="OPO49" s="135" t="s">
        <v>97</v>
      </c>
      <c r="OPP49" s="135" t="s">
        <v>97</v>
      </c>
      <c r="OPQ49" s="135" t="s">
        <v>97</v>
      </c>
      <c r="OPR49" s="135" t="s">
        <v>97</v>
      </c>
      <c r="OPS49" s="135" t="s">
        <v>97</v>
      </c>
      <c r="OPT49" s="135" t="s">
        <v>97</v>
      </c>
      <c r="OPU49" s="135" t="s">
        <v>97</v>
      </c>
      <c r="OPV49" s="135" t="s">
        <v>97</v>
      </c>
      <c r="OPW49" s="135" t="s">
        <v>97</v>
      </c>
      <c r="OPX49" s="135" t="s">
        <v>97</v>
      </c>
      <c r="OPY49" s="135" t="s">
        <v>97</v>
      </c>
      <c r="OPZ49" s="135" t="s">
        <v>97</v>
      </c>
      <c r="OQA49" s="135" t="s">
        <v>97</v>
      </c>
      <c r="OQB49" s="135" t="s">
        <v>97</v>
      </c>
      <c r="OQC49" s="135" t="s">
        <v>97</v>
      </c>
      <c r="OQD49" s="135" t="s">
        <v>97</v>
      </c>
      <c r="OQE49" s="135" t="s">
        <v>97</v>
      </c>
      <c r="OQF49" s="135" t="s">
        <v>97</v>
      </c>
      <c r="OQG49" s="135" t="s">
        <v>97</v>
      </c>
      <c r="OQH49" s="135" t="s">
        <v>97</v>
      </c>
      <c r="OQI49" s="135" t="s">
        <v>97</v>
      </c>
      <c r="OQJ49" s="135" t="s">
        <v>97</v>
      </c>
      <c r="OQK49" s="135" t="s">
        <v>97</v>
      </c>
      <c r="OQL49" s="135" t="s">
        <v>97</v>
      </c>
      <c r="OQM49" s="135" t="s">
        <v>97</v>
      </c>
      <c r="OQN49" s="135" t="s">
        <v>97</v>
      </c>
      <c r="OQO49" s="135" t="s">
        <v>97</v>
      </c>
      <c r="OQP49" s="135" t="s">
        <v>97</v>
      </c>
      <c r="OQQ49" s="135" t="s">
        <v>97</v>
      </c>
      <c r="OQR49" s="135" t="s">
        <v>97</v>
      </c>
      <c r="OQS49" s="135" t="s">
        <v>97</v>
      </c>
      <c r="OQT49" s="135" t="s">
        <v>97</v>
      </c>
      <c r="OQU49" s="135" t="s">
        <v>97</v>
      </c>
      <c r="OQV49" s="135" t="s">
        <v>97</v>
      </c>
      <c r="OQW49" s="135" t="s">
        <v>97</v>
      </c>
      <c r="OQX49" s="135" t="s">
        <v>97</v>
      </c>
      <c r="OQY49" s="135" t="s">
        <v>97</v>
      </c>
      <c r="OQZ49" s="135" t="s">
        <v>97</v>
      </c>
      <c r="ORA49" s="135" t="s">
        <v>97</v>
      </c>
      <c r="ORB49" s="135" t="s">
        <v>97</v>
      </c>
      <c r="ORC49" s="135" t="s">
        <v>97</v>
      </c>
      <c r="ORD49" s="135" t="s">
        <v>97</v>
      </c>
      <c r="ORE49" s="135" t="s">
        <v>97</v>
      </c>
      <c r="ORF49" s="135" t="s">
        <v>97</v>
      </c>
      <c r="ORG49" s="135" t="s">
        <v>97</v>
      </c>
      <c r="ORH49" s="135" t="s">
        <v>97</v>
      </c>
      <c r="ORI49" s="135" t="s">
        <v>97</v>
      </c>
      <c r="ORJ49" s="135" t="s">
        <v>97</v>
      </c>
      <c r="ORK49" s="135" t="s">
        <v>97</v>
      </c>
      <c r="ORL49" s="135" t="s">
        <v>97</v>
      </c>
      <c r="ORM49" s="135" t="s">
        <v>97</v>
      </c>
      <c r="ORN49" s="135" t="s">
        <v>97</v>
      </c>
      <c r="ORO49" s="135" t="s">
        <v>97</v>
      </c>
      <c r="ORP49" s="135" t="s">
        <v>97</v>
      </c>
      <c r="ORQ49" s="135" t="s">
        <v>97</v>
      </c>
      <c r="ORR49" s="135" t="s">
        <v>97</v>
      </c>
      <c r="ORS49" s="135" t="s">
        <v>97</v>
      </c>
      <c r="ORT49" s="135" t="s">
        <v>97</v>
      </c>
      <c r="ORU49" s="135" t="s">
        <v>97</v>
      </c>
      <c r="ORV49" s="135" t="s">
        <v>97</v>
      </c>
      <c r="ORW49" s="135" t="s">
        <v>97</v>
      </c>
      <c r="ORX49" s="135" t="s">
        <v>97</v>
      </c>
      <c r="ORY49" s="135" t="s">
        <v>97</v>
      </c>
      <c r="ORZ49" s="135" t="s">
        <v>97</v>
      </c>
      <c r="OSA49" s="135" t="s">
        <v>97</v>
      </c>
      <c r="OSB49" s="135" t="s">
        <v>97</v>
      </c>
      <c r="OSC49" s="135" t="s">
        <v>97</v>
      </c>
      <c r="OSD49" s="135" t="s">
        <v>97</v>
      </c>
      <c r="OSE49" s="135" t="s">
        <v>97</v>
      </c>
      <c r="OSF49" s="135" t="s">
        <v>97</v>
      </c>
      <c r="OSG49" s="135" t="s">
        <v>97</v>
      </c>
      <c r="OSH49" s="135" t="s">
        <v>97</v>
      </c>
      <c r="OSI49" s="135" t="s">
        <v>97</v>
      </c>
      <c r="OSJ49" s="135" t="s">
        <v>97</v>
      </c>
      <c r="OSK49" s="135" t="s">
        <v>97</v>
      </c>
      <c r="OSL49" s="135" t="s">
        <v>97</v>
      </c>
      <c r="OSM49" s="135" t="s">
        <v>97</v>
      </c>
      <c r="OSN49" s="135" t="s">
        <v>97</v>
      </c>
      <c r="OSO49" s="135" t="s">
        <v>97</v>
      </c>
      <c r="OSP49" s="135" t="s">
        <v>97</v>
      </c>
      <c r="OSQ49" s="135" t="s">
        <v>97</v>
      </c>
      <c r="OSR49" s="135" t="s">
        <v>97</v>
      </c>
      <c r="OSS49" s="135" t="s">
        <v>97</v>
      </c>
      <c r="OST49" s="135" t="s">
        <v>97</v>
      </c>
      <c r="OSU49" s="135" t="s">
        <v>97</v>
      </c>
      <c r="OSV49" s="135" t="s">
        <v>97</v>
      </c>
      <c r="OSW49" s="135" t="s">
        <v>97</v>
      </c>
      <c r="OSX49" s="135" t="s">
        <v>97</v>
      </c>
      <c r="OSY49" s="135" t="s">
        <v>97</v>
      </c>
      <c r="OSZ49" s="135" t="s">
        <v>97</v>
      </c>
      <c r="OTA49" s="135" t="s">
        <v>97</v>
      </c>
      <c r="OTB49" s="135" t="s">
        <v>97</v>
      </c>
      <c r="OTC49" s="135" t="s">
        <v>97</v>
      </c>
      <c r="OTD49" s="135" t="s">
        <v>97</v>
      </c>
      <c r="OTE49" s="135" t="s">
        <v>97</v>
      </c>
      <c r="OTF49" s="135" t="s">
        <v>97</v>
      </c>
      <c r="OTG49" s="135" t="s">
        <v>97</v>
      </c>
      <c r="OTH49" s="135" t="s">
        <v>97</v>
      </c>
      <c r="OTI49" s="135" t="s">
        <v>97</v>
      </c>
      <c r="OTJ49" s="135" t="s">
        <v>97</v>
      </c>
      <c r="OTK49" s="135" t="s">
        <v>97</v>
      </c>
      <c r="OTL49" s="135" t="s">
        <v>97</v>
      </c>
      <c r="OTM49" s="135" t="s">
        <v>97</v>
      </c>
      <c r="OTN49" s="135" t="s">
        <v>97</v>
      </c>
      <c r="OTO49" s="135" t="s">
        <v>97</v>
      </c>
      <c r="OTP49" s="135" t="s">
        <v>97</v>
      </c>
      <c r="OTQ49" s="135" t="s">
        <v>97</v>
      </c>
      <c r="OTR49" s="135" t="s">
        <v>97</v>
      </c>
      <c r="OTS49" s="135" t="s">
        <v>97</v>
      </c>
      <c r="OTT49" s="135" t="s">
        <v>97</v>
      </c>
      <c r="OTU49" s="135" t="s">
        <v>97</v>
      </c>
      <c r="OTV49" s="135" t="s">
        <v>97</v>
      </c>
      <c r="OTW49" s="135" t="s">
        <v>97</v>
      </c>
      <c r="OTX49" s="135" t="s">
        <v>97</v>
      </c>
      <c r="OTY49" s="135" t="s">
        <v>97</v>
      </c>
      <c r="OTZ49" s="135" t="s">
        <v>97</v>
      </c>
      <c r="OUA49" s="135" t="s">
        <v>97</v>
      </c>
      <c r="OUB49" s="135" t="s">
        <v>97</v>
      </c>
      <c r="OUC49" s="135" t="s">
        <v>97</v>
      </c>
      <c r="OUD49" s="135" t="s">
        <v>97</v>
      </c>
      <c r="OUE49" s="135" t="s">
        <v>97</v>
      </c>
      <c r="OUF49" s="135" t="s">
        <v>97</v>
      </c>
      <c r="OUG49" s="135" t="s">
        <v>97</v>
      </c>
      <c r="OUH49" s="135" t="s">
        <v>97</v>
      </c>
      <c r="OUI49" s="135" t="s">
        <v>97</v>
      </c>
      <c r="OUJ49" s="135" t="s">
        <v>97</v>
      </c>
      <c r="OUK49" s="135" t="s">
        <v>97</v>
      </c>
      <c r="OUL49" s="135" t="s">
        <v>97</v>
      </c>
      <c r="OUM49" s="135" t="s">
        <v>97</v>
      </c>
      <c r="OUN49" s="135" t="s">
        <v>97</v>
      </c>
      <c r="OUO49" s="135" t="s">
        <v>97</v>
      </c>
      <c r="OUP49" s="135" t="s">
        <v>97</v>
      </c>
      <c r="OUQ49" s="135" t="s">
        <v>97</v>
      </c>
      <c r="OUR49" s="135" t="s">
        <v>97</v>
      </c>
      <c r="OUS49" s="135" t="s">
        <v>97</v>
      </c>
      <c r="OUT49" s="135" t="s">
        <v>97</v>
      </c>
      <c r="OUU49" s="135" t="s">
        <v>97</v>
      </c>
      <c r="OUV49" s="135" t="s">
        <v>97</v>
      </c>
      <c r="OUW49" s="135" t="s">
        <v>97</v>
      </c>
      <c r="OUX49" s="135" t="s">
        <v>97</v>
      </c>
      <c r="OUY49" s="135" t="s">
        <v>97</v>
      </c>
      <c r="OUZ49" s="135" t="s">
        <v>97</v>
      </c>
      <c r="OVA49" s="135" t="s">
        <v>97</v>
      </c>
      <c r="OVB49" s="135" t="s">
        <v>97</v>
      </c>
      <c r="OVC49" s="135" t="s">
        <v>97</v>
      </c>
      <c r="OVD49" s="135" t="s">
        <v>97</v>
      </c>
      <c r="OVE49" s="135" t="s">
        <v>97</v>
      </c>
      <c r="OVF49" s="135" t="s">
        <v>97</v>
      </c>
      <c r="OVG49" s="135" t="s">
        <v>97</v>
      </c>
      <c r="OVH49" s="135" t="s">
        <v>97</v>
      </c>
      <c r="OVI49" s="135" t="s">
        <v>97</v>
      </c>
      <c r="OVJ49" s="135" t="s">
        <v>97</v>
      </c>
      <c r="OVK49" s="135" t="s">
        <v>97</v>
      </c>
      <c r="OVL49" s="135" t="s">
        <v>97</v>
      </c>
      <c r="OVM49" s="135" t="s">
        <v>97</v>
      </c>
      <c r="OVN49" s="135" t="s">
        <v>97</v>
      </c>
      <c r="OVO49" s="135" t="s">
        <v>97</v>
      </c>
      <c r="OVP49" s="135" t="s">
        <v>97</v>
      </c>
      <c r="OVQ49" s="135" t="s">
        <v>97</v>
      </c>
      <c r="OVR49" s="135" t="s">
        <v>97</v>
      </c>
      <c r="OVS49" s="135" t="s">
        <v>97</v>
      </c>
      <c r="OVT49" s="135" t="s">
        <v>97</v>
      </c>
      <c r="OVU49" s="135" t="s">
        <v>97</v>
      </c>
      <c r="OVV49" s="135" t="s">
        <v>97</v>
      </c>
      <c r="OVW49" s="135" t="s">
        <v>97</v>
      </c>
      <c r="OVX49" s="135" t="s">
        <v>97</v>
      </c>
      <c r="OVY49" s="135" t="s">
        <v>97</v>
      </c>
      <c r="OVZ49" s="135" t="s">
        <v>97</v>
      </c>
      <c r="OWA49" s="135" t="s">
        <v>97</v>
      </c>
      <c r="OWB49" s="135" t="s">
        <v>97</v>
      </c>
      <c r="OWC49" s="135" t="s">
        <v>97</v>
      </c>
      <c r="OWD49" s="135" t="s">
        <v>97</v>
      </c>
      <c r="OWE49" s="135" t="s">
        <v>97</v>
      </c>
      <c r="OWF49" s="135" t="s">
        <v>97</v>
      </c>
      <c r="OWG49" s="135" t="s">
        <v>97</v>
      </c>
      <c r="OWH49" s="135" t="s">
        <v>97</v>
      </c>
      <c r="OWI49" s="135" t="s">
        <v>97</v>
      </c>
      <c r="OWJ49" s="135" t="s">
        <v>97</v>
      </c>
      <c r="OWK49" s="135" t="s">
        <v>97</v>
      </c>
      <c r="OWL49" s="135" t="s">
        <v>97</v>
      </c>
      <c r="OWM49" s="135" t="s">
        <v>97</v>
      </c>
      <c r="OWN49" s="135" t="s">
        <v>97</v>
      </c>
      <c r="OWO49" s="135" t="s">
        <v>97</v>
      </c>
      <c r="OWP49" s="135" t="s">
        <v>97</v>
      </c>
      <c r="OWQ49" s="135" t="s">
        <v>97</v>
      </c>
      <c r="OWR49" s="135" t="s">
        <v>97</v>
      </c>
      <c r="OWS49" s="135" t="s">
        <v>97</v>
      </c>
      <c r="OWT49" s="135" t="s">
        <v>97</v>
      </c>
      <c r="OWU49" s="135" t="s">
        <v>97</v>
      </c>
      <c r="OWV49" s="135" t="s">
        <v>97</v>
      </c>
      <c r="OWW49" s="135" t="s">
        <v>97</v>
      </c>
      <c r="OWX49" s="135" t="s">
        <v>97</v>
      </c>
      <c r="OWY49" s="135" t="s">
        <v>97</v>
      </c>
      <c r="OWZ49" s="135" t="s">
        <v>97</v>
      </c>
      <c r="OXA49" s="135" t="s">
        <v>97</v>
      </c>
      <c r="OXB49" s="135" t="s">
        <v>97</v>
      </c>
      <c r="OXC49" s="135" t="s">
        <v>97</v>
      </c>
      <c r="OXD49" s="135" t="s">
        <v>97</v>
      </c>
      <c r="OXE49" s="135" t="s">
        <v>97</v>
      </c>
      <c r="OXF49" s="135" t="s">
        <v>97</v>
      </c>
      <c r="OXG49" s="135" t="s">
        <v>97</v>
      </c>
      <c r="OXH49" s="135" t="s">
        <v>97</v>
      </c>
      <c r="OXI49" s="135" t="s">
        <v>97</v>
      </c>
      <c r="OXJ49" s="135" t="s">
        <v>97</v>
      </c>
      <c r="OXK49" s="135" t="s">
        <v>97</v>
      </c>
      <c r="OXL49" s="135" t="s">
        <v>97</v>
      </c>
      <c r="OXM49" s="135" t="s">
        <v>97</v>
      </c>
      <c r="OXN49" s="135" t="s">
        <v>97</v>
      </c>
      <c r="OXO49" s="135" t="s">
        <v>97</v>
      </c>
      <c r="OXP49" s="135" t="s">
        <v>97</v>
      </c>
      <c r="OXQ49" s="135" t="s">
        <v>97</v>
      </c>
      <c r="OXR49" s="135" t="s">
        <v>97</v>
      </c>
      <c r="OXS49" s="135" t="s">
        <v>97</v>
      </c>
      <c r="OXT49" s="135" t="s">
        <v>97</v>
      </c>
      <c r="OXU49" s="135" t="s">
        <v>97</v>
      </c>
      <c r="OXV49" s="135" t="s">
        <v>97</v>
      </c>
      <c r="OXW49" s="135" t="s">
        <v>97</v>
      </c>
      <c r="OXX49" s="135" t="s">
        <v>97</v>
      </c>
      <c r="OXY49" s="135" t="s">
        <v>97</v>
      </c>
      <c r="OXZ49" s="135" t="s">
        <v>97</v>
      </c>
      <c r="OYA49" s="135" t="s">
        <v>97</v>
      </c>
      <c r="OYB49" s="135" t="s">
        <v>97</v>
      </c>
      <c r="OYC49" s="135" t="s">
        <v>97</v>
      </c>
      <c r="OYD49" s="135" t="s">
        <v>97</v>
      </c>
      <c r="OYE49" s="135" t="s">
        <v>97</v>
      </c>
      <c r="OYF49" s="135" t="s">
        <v>97</v>
      </c>
      <c r="OYG49" s="135" t="s">
        <v>97</v>
      </c>
      <c r="OYH49" s="135" t="s">
        <v>97</v>
      </c>
      <c r="OYI49" s="135" t="s">
        <v>97</v>
      </c>
      <c r="OYJ49" s="135" t="s">
        <v>97</v>
      </c>
      <c r="OYK49" s="135" t="s">
        <v>97</v>
      </c>
      <c r="OYL49" s="135" t="s">
        <v>97</v>
      </c>
      <c r="OYM49" s="135" t="s">
        <v>97</v>
      </c>
      <c r="OYN49" s="135" t="s">
        <v>97</v>
      </c>
      <c r="OYO49" s="135" t="s">
        <v>97</v>
      </c>
      <c r="OYP49" s="135" t="s">
        <v>97</v>
      </c>
      <c r="OYQ49" s="135" t="s">
        <v>97</v>
      </c>
      <c r="OYR49" s="135" t="s">
        <v>97</v>
      </c>
      <c r="OYS49" s="135" t="s">
        <v>97</v>
      </c>
      <c r="OYT49" s="135" t="s">
        <v>97</v>
      </c>
      <c r="OYU49" s="135" t="s">
        <v>97</v>
      </c>
      <c r="OYV49" s="135" t="s">
        <v>97</v>
      </c>
      <c r="OYW49" s="135" t="s">
        <v>97</v>
      </c>
      <c r="OYX49" s="135" t="s">
        <v>97</v>
      </c>
      <c r="OYY49" s="135" t="s">
        <v>97</v>
      </c>
      <c r="OYZ49" s="135" t="s">
        <v>97</v>
      </c>
      <c r="OZA49" s="135" t="s">
        <v>97</v>
      </c>
      <c r="OZB49" s="135" t="s">
        <v>97</v>
      </c>
      <c r="OZC49" s="135" t="s">
        <v>97</v>
      </c>
      <c r="OZD49" s="135" t="s">
        <v>97</v>
      </c>
      <c r="OZE49" s="135" t="s">
        <v>97</v>
      </c>
      <c r="OZF49" s="135" t="s">
        <v>97</v>
      </c>
      <c r="OZG49" s="135" t="s">
        <v>97</v>
      </c>
      <c r="OZH49" s="135" t="s">
        <v>97</v>
      </c>
      <c r="OZI49" s="135" t="s">
        <v>97</v>
      </c>
      <c r="OZJ49" s="135" t="s">
        <v>97</v>
      </c>
      <c r="OZK49" s="135" t="s">
        <v>97</v>
      </c>
      <c r="OZL49" s="135" t="s">
        <v>97</v>
      </c>
      <c r="OZM49" s="135" t="s">
        <v>97</v>
      </c>
      <c r="OZN49" s="135" t="s">
        <v>97</v>
      </c>
      <c r="OZO49" s="135" t="s">
        <v>97</v>
      </c>
      <c r="OZP49" s="135" t="s">
        <v>97</v>
      </c>
      <c r="OZQ49" s="135" t="s">
        <v>97</v>
      </c>
      <c r="OZR49" s="135" t="s">
        <v>97</v>
      </c>
      <c r="OZS49" s="135" t="s">
        <v>97</v>
      </c>
      <c r="OZT49" s="135" t="s">
        <v>97</v>
      </c>
      <c r="OZU49" s="135" t="s">
        <v>97</v>
      </c>
      <c r="OZV49" s="135" t="s">
        <v>97</v>
      </c>
      <c r="OZW49" s="135" t="s">
        <v>97</v>
      </c>
      <c r="OZX49" s="135" t="s">
        <v>97</v>
      </c>
      <c r="OZY49" s="135" t="s">
        <v>97</v>
      </c>
      <c r="OZZ49" s="135" t="s">
        <v>97</v>
      </c>
      <c r="PAA49" s="135" t="s">
        <v>97</v>
      </c>
      <c r="PAB49" s="135" t="s">
        <v>97</v>
      </c>
      <c r="PAC49" s="135" t="s">
        <v>97</v>
      </c>
      <c r="PAD49" s="135" t="s">
        <v>97</v>
      </c>
      <c r="PAE49" s="135" t="s">
        <v>97</v>
      </c>
      <c r="PAF49" s="135" t="s">
        <v>97</v>
      </c>
      <c r="PAG49" s="135" t="s">
        <v>97</v>
      </c>
      <c r="PAH49" s="135" t="s">
        <v>97</v>
      </c>
      <c r="PAI49" s="135" t="s">
        <v>97</v>
      </c>
      <c r="PAJ49" s="135" t="s">
        <v>97</v>
      </c>
      <c r="PAK49" s="135" t="s">
        <v>97</v>
      </c>
      <c r="PAL49" s="135" t="s">
        <v>97</v>
      </c>
      <c r="PAM49" s="135" t="s">
        <v>97</v>
      </c>
      <c r="PAN49" s="135" t="s">
        <v>97</v>
      </c>
      <c r="PAO49" s="135" t="s">
        <v>97</v>
      </c>
      <c r="PAP49" s="135" t="s">
        <v>97</v>
      </c>
      <c r="PAQ49" s="135" t="s">
        <v>97</v>
      </c>
      <c r="PAR49" s="135" t="s">
        <v>97</v>
      </c>
      <c r="PAS49" s="135" t="s">
        <v>97</v>
      </c>
      <c r="PAT49" s="135" t="s">
        <v>97</v>
      </c>
      <c r="PAU49" s="135" t="s">
        <v>97</v>
      </c>
      <c r="PAV49" s="135" t="s">
        <v>97</v>
      </c>
      <c r="PAW49" s="135" t="s">
        <v>97</v>
      </c>
      <c r="PAX49" s="135" t="s">
        <v>97</v>
      </c>
      <c r="PAY49" s="135" t="s">
        <v>97</v>
      </c>
      <c r="PAZ49" s="135" t="s">
        <v>97</v>
      </c>
      <c r="PBA49" s="135" t="s">
        <v>97</v>
      </c>
      <c r="PBB49" s="135" t="s">
        <v>97</v>
      </c>
      <c r="PBC49" s="135" t="s">
        <v>97</v>
      </c>
      <c r="PBD49" s="135" t="s">
        <v>97</v>
      </c>
      <c r="PBE49" s="135" t="s">
        <v>97</v>
      </c>
      <c r="PBF49" s="135" t="s">
        <v>97</v>
      </c>
      <c r="PBG49" s="135" t="s">
        <v>97</v>
      </c>
      <c r="PBH49" s="135" t="s">
        <v>97</v>
      </c>
      <c r="PBI49" s="135" t="s">
        <v>97</v>
      </c>
      <c r="PBJ49" s="135" t="s">
        <v>97</v>
      </c>
      <c r="PBK49" s="135" t="s">
        <v>97</v>
      </c>
      <c r="PBL49" s="135" t="s">
        <v>97</v>
      </c>
      <c r="PBM49" s="135" t="s">
        <v>97</v>
      </c>
      <c r="PBN49" s="135" t="s">
        <v>97</v>
      </c>
      <c r="PBO49" s="135" t="s">
        <v>97</v>
      </c>
      <c r="PBP49" s="135" t="s">
        <v>97</v>
      </c>
      <c r="PBQ49" s="135" t="s">
        <v>97</v>
      </c>
      <c r="PBR49" s="135" t="s">
        <v>97</v>
      </c>
      <c r="PBS49" s="135" t="s">
        <v>97</v>
      </c>
      <c r="PBT49" s="135" t="s">
        <v>97</v>
      </c>
      <c r="PBU49" s="135" t="s">
        <v>97</v>
      </c>
      <c r="PBV49" s="135" t="s">
        <v>97</v>
      </c>
      <c r="PBW49" s="135" t="s">
        <v>97</v>
      </c>
      <c r="PBX49" s="135" t="s">
        <v>97</v>
      </c>
      <c r="PBY49" s="135" t="s">
        <v>97</v>
      </c>
      <c r="PBZ49" s="135" t="s">
        <v>97</v>
      </c>
      <c r="PCA49" s="135" t="s">
        <v>97</v>
      </c>
      <c r="PCB49" s="135" t="s">
        <v>97</v>
      </c>
      <c r="PCC49" s="135" t="s">
        <v>97</v>
      </c>
      <c r="PCD49" s="135" t="s">
        <v>97</v>
      </c>
      <c r="PCE49" s="135" t="s">
        <v>97</v>
      </c>
      <c r="PCF49" s="135" t="s">
        <v>97</v>
      </c>
      <c r="PCG49" s="135" t="s">
        <v>97</v>
      </c>
      <c r="PCH49" s="135" t="s">
        <v>97</v>
      </c>
      <c r="PCI49" s="135" t="s">
        <v>97</v>
      </c>
      <c r="PCJ49" s="135" t="s">
        <v>97</v>
      </c>
      <c r="PCK49" s="135" t="s">
        <v>97</v>
      </c>
      <c r="PCL49" s="135" t="s">
        <v>97</v>
      </c>
      <c r="PCM49" s="135" t="s">
        <v>97</v>
      </c>
      <c r="PCN49" s="135" t="s">
        <v>97</v>
      </c>
      <c r="PCO49" s="135" t="s">
        <v>97</v>
      </c>
      <c r="PCP49" s="135" t="s">
        <v>97</v>
      </c>
      <c r="PCQ49" s="135" t="s">
        <v>97</v>
      </c>
      <c r="PCR49" s="135" t="s">
        <v>97</v>
      </c>
      <c r="PCS49" s="135" t="s">
        <v>97</v>
      </c>
      <c r="PCT49" s="135" t="s">
        <v>97</v>
      </c>
      <c r="PCU49" s="135" t="s">
        <v>97</v>
      </c>
      <c r="PCV49" s="135" t="s">
        <v>97</v>
      </c>
      <c r="PCW49" s="135" t="s">
        <v>97</v>
      </c>
      <c r="PCX49" s="135" t="s">
        <v>97</v>
      </c>
      <c r="PCY49" s="135" t="s">
        <v>97</v>
      </c>
      <c r="PCZ49" s="135" t="s">
        <v>97</v>
      </c>
      <c r="PDA49" s="135" t="s">
        <v>97</v>
      </c>
      <c r="PDB49" s="135" t="s">
        <v>97</v>
      </c>
      <c r="PDC49" s="135" t="s">
        <v>97</v>
      </c>
      <c r="PDD49" s="135" t="s">
        <v>97</v>
      </c>
      <c r="PDE49" s="135" t="s">
        <v>97</v>
      </c>
      <c r="PDF49" s="135" t="s">
        <v>97</v>
      </c>
      <c r="PDG49" s="135" t="s">
        <v>97</v>
      </c>
      <c r="PDH49" s="135" t="s">
        <v>97</v>
      </c>
      <c r="PDI49" s="135" t="s">
        <v>97</v>
      </c>
      <c r="PDJ49" s="135" t="s">
        <v>97</v>
      </c>
      <c r="PDK49" s="135" t="s">
        <v>97</v>
      </c>
      <c r="PDL49" s="135" t="s">
        <v>97</v>
      </c>
      <c r="PDM49" s="135" t="s">
        <v>97</v>
      </c>
      <c r="PDN49" s="135" t="s">
        <v>97</v>
      </c>
      <c r="PDO49" s="135" t="s">
        <v>97</v>
      </c>
      <c r="PDP49" s="135" t="s">
        <v>97</v>
      </c>
      <c r="PDQ49" s="135" t="s">
        <v>97</v>
      </c>
      <c r="PDR49" s="135" t="s">
        <v>97</v>
      </c>
      <c r="PDS49" s="135" t="s">
        <v>97</v>
      </c>
      <c r="PDT49" s="135" t="s">
        <v>97</v>
      </c>
      <c r="PDU49" s="135" t="s">
        <v>97</v>
      </c>
      <c r="PDV49" s="135" t="s">
        <v>97</v>
      </c>
      <c r="PDW49" s="135" t="s">
        <v>97</v>
      </c>
      <c r="PDX49" s="135" t="s">
        <v>97</v>
      </c>
      <c r="PDY49" s="135" t="s">
        <v>97</v>
      </c>
      <c r="PDZ49" s="135" t="s">
        <v>97</v>
      </c>
      <c r="PEA49" s="135" t="s">
        <v>97</v>
      </c>
      <c r="PEB49" s="135" t="s">
        <v>97</v>
      </c>
      <c r="PEC49" s="135" t="s">
        <v>97</v>
      </c>
      <c r="PED49" s="135" t="s">
        <v>97</v>
      </c>
      <c r="PEE49" s="135" t="s">
        <v>97</v>
      </c>
      <c r="PEF49" s="135" t="s">
        <v>97</v>
      </c>
      <c r="PEG49" s="135" t="s">
        <v>97</v>
      </c>
      <c r="PEH49" s="135" t="s">
        <v>97</v>
      </c>
      <c r="PEI49" s="135" t="s">
        <v>97</v>
      </c>
      <c r="PEJ49" s="135" t="s">
        <v>97</v>
      </c>
      <c r="PEK49" s="135" t="s">
        <v>97</v>
      </c>
      <c r="PEL49" s="135" t="s">
        <v>97</v>
      </c>
      <c r="PEM49" s="135" t="s">
        <v>97</v>
      </c>
      <c r="PEN49" s="135" t="s">
        <v>97</v>
      </c>
      <c r="PEO49" s="135" t="s">
        <v>97</v>
      </c>
      <c r="PEP49" s="135" t="s">
        <v>97</v>
      </c>
      <c r="PEQ49" s="135" t="s">
        <v>97</v>
      </c>
      <c r="PER49" s="135" t="s">
        <v>97</v>
      </c>
      <c r="PES49" s="135" t="s">
        <v>97</v>
      </c>
      <c r="PET49" s="135" t="s">
        <v>97</v>
      </c>
      <c r="PEU49" s="135" t="s">
        <v>97</v>
      </c>
      <c r="PEV49" s="135" t="s">
        <v>97</v>
      </c>
      <c r="PEW49" s="135" t="s">
        <v>97</v>
      </c>
      <c r="PEX49" s="135" t="s">
        <v>97</v>
      </c>
      <c r="PEY49" s="135" t="s">
        <v>97</v>
      </c>
      <c r="PEZ49" s="135" t="s">
        <v>97</v>
      </c>
      <c r="PFA49" s="135" t="s">
        <v>97</v>
      </c>
      <c r="PFB49" s="135" t="s">
        <v>97</v>
      </c>
      <c r="PFC49" s="135" t="s">
        <v>97</v>
      </c>
      <c r="PFD49" s="135" t="s">
        <v>97</v>
      </c>
      <c r="PFE49" s="135" t="s">
        <v>97</v>
      </c>
      <c r="PFF49" s="135" t="s">
        <v>97</v>
      </c>
      <c r="PFG49" s="135" t="s">
        <v>97</v>
      </c>
      <c r="PFH49" s="135" t="s">
        <v>97</v>
      </c>
      <c r="PFI49" s="135" t="s">
        <v>97</v>
      </c>
      <c r="PFJ49" s="135" t="s">
        <v>97</v>
      </c>
      <c r="PFK49" s="135" t="s">
        <v>97</v>
      </c>
      <c r="PFL49" s="135" t="s">
        <v>97</v>
      </c>
      <c r="PFM49" s="135" t="s">
        <v>97</v>
      </c>
      <c r="PFN49" s="135" t="s">
        <v>97</v>
      </c>
      <c r="PFO49" s="135" t="s">
        <v>97</v>
      </c>
      <c r="PFP49" s="135" t="s">
        <v>97</v>
      </c>
      <c r="PFQ49" s="135" t="s">
        <v>97</v>
      </c>
      <c r="PFR49" s="135" t="s">
        <v>97</v>
      </c>
      <c r="PFS49" s="135" t="s">
        <v>97</v>
      </c>
      <c r="PFT49" s="135" t="s">
        <v>97</v>
      </c>
      <c r="PFU49" s="135" t="s">
        <v>97</v>
      </c>
      <c r="PFV49" s="135" t="s">
        <v>97</v>
      </c>
      <c r="PFW49" s="135" t="s">
        <v>97</v>
      </c>
      <c r="PFX49" s="135" t="s">
        <v>97</v>
      </c>
      <c r="PFY49" s="135" t="s">
        <v>97</v>
      </c>
      <c r="PFZ49" s="135" t="s">
        <v>97</v>
      </c>
      <c r="PGA49" s="135" t="s">
        <v>97</v>
      </c>
      <c r="PGB49" s="135" t="s">
        <v>97</v>
      </c>
      <c r="PGC49" s="135" t="s">
        <v>97</v>
      </c>
      <c r="PGD49" s="135" t="s">
        <v>97</v>
      </c>
      <c r="PGE49" s="135" t="s">
        <v>97</v>
      </c>
      <c r="PGF49" s="135" t="s">
        <v>97</v>
      </c>
      <c r="PGG49" s="135" t="s">
        <v>97</v>
      </c>
      <c r="PGH49" s="135" t="s">
        <v>97</v>
      </c>
      <c r="PGI49" s="135" t="s">
        <v>97</v>
      </c>
      <c r="PGJ49" s="135" t="s">
        <v>97</v>
      </c>
      <c r="PGK49" s="135" t="s">
        <v>97</v>
      </c>
      <c r="PGL49" s="135" t="s">
        <v>97</v>
      </c>
      <c r="PGM49" s="135" t="s">
        <v>97</v>
      </c>
      <c r="PGN49" s="135" t="s">
        <v>97</v>
      </c>
      <c r="PGO49" s="135" t="s">
        <v>97</v>
      </c>
      <c r="PGP49" s="135" t="s">
        <v>97</v>
      </c>
      <c r="PGQ49" s="135" t="s">
        <v>97</v>
      </c>
      <c r="PGR49" s="135" t="s">
        <v>97</v>
      </c>
      <c r="PGS49" s="135" t="s">
        <v>97</v>
      </c>
      <c r="PGT49" s="135" t="s">
        <v>97</v>
      </c>
      <c r="PGU49" s="135" t="s">
        <v>97</v>
      </c>
      <c r="PGV49" s="135" t="s">
        <v>97</v>
      </c>
      <c r="PGW49" s="135" t="s">
        <v>97</v>
      </c>
      <c r="PGX49" s="135" t="s">
        <v>97</v>
      </c>
      <c r="PGY49" s="135" t="s">
        <v>97</v>
      </c>
      <c r="PGZ49" s="135" t="s">
        <v>97</v>
      </c>
      <c r="PHA49" s="135" t="s">
        <v>97</v>
      </c>
      <c r="PHB49" s="135" t="s">
        <v>97</v>
      </c>
      <c r="PHC49" s="135" t="s">
        <v>97</v>
      </c>
      <c r="PHD49" s="135" t="s">
        <v>97</v>
      </c>
      <c r="PHE49" s="135" t="s">
        <v>97</v>
      </c>
      <c r="PHF49" s="135" t="s">
        <v>97</v>
      </c>
      <c r="PHG49" s="135" t="s">
        <v>97</v>
      </c>
      <c r="PHH49" s="135" t="s">
        <v>97</v>
      </c>
      <c r="PHI49" s="135" t="s">
        <v>97</v>
      </c>
      <c r="PHJ49" s="135" t="s">
        <v>97</v>
      </c>
      <c r="PHK49" s="135" t="s">
        <v>97</v>
      </c>
      <c r="PHL49" s="135" t="s">
        <v>97</v>
      </c>
      <c r="PHM49" s="135" t="s">
        <v>97</v>
      </c>
      <c r="PHN49" s="135" t="s">
        <v>97</v>
      </c>
      <c r="PHO49" s="135" t="s">
        <v>97</v>
      </c>
      <c r="PHP49" s="135" t="s">
        <v>97</v>
      </c>
      <c r="PHQ49" s="135" t="s">
        <v>97</v>
      </c>
      <c r="PHR49" s="135" t="s">
        <v>97</v>
      </c>
      <c r="PHS49" s="135" t="s">
        <v>97</v>
      </c>
      <c r="PHT49" s="135" t="s">
        <v>97</v>
      </c>
      <c r="PHU49" s="135" t="s">
        <v>97</v>
      </c>
      <c r="PHV49" s="135" t="s">
        <v>97</v>
      </c>
      <c r="PHW49" s="135" t="s">
        <v>97</v>
      </c>
      <c r="PHX49" s="135" t="s">
        <v>97</v>
      </c>
      <c r="PHY49" s="135" t="s">
        <v>97</v>
      </c>
      <c r="PHZ49" s="135" t="s">
        <v>97</v>
      </c>
      <c r="PIA49" s="135" t="s">
        <v>97</v>
      </c>
      <c r="PIB49" s="135" t="s">
        <v>97</v>
      </c>
      <c r="PIC49" s="135" t="s">
        <v>97</v>
      </c>
      <c r="PID49" s="135" t="s">
        <v>97</v>
      </c>
      <c r="PIE49" s="135" t="s">
        <v>97</v>
      </c>
      <c r="PIF49" s="135" t="s">
        <v>97</v>
      </c>
      <c r="PIG49" s="135" t="s">
        <v>97</v>
      </c>
      <c r="PIH49" s="135" t="s">
        <v>97</v>
      </c>
      <c r="PII49" s="135" t="s">
        <v>97</v>
      </c>
      <c r="PIJ49" s="135" t="s">
        <v>97</v>
      </c>
      <c r="PIK49" s="135" t="s">
        <v>97</v>
      </c>
      <c r="PIL49" s="135" t="s">
        <v>97</v>
      </c>
      <c r="PIM49" s="135" t="s">
        <v>97</v>
      </c>
      <c r="PIN49" s="135" t="s">
        <v>97</v>
      </c>
      <c r="PIO49" s="135" t="s">
        <v>97</v>
      </c>
      <c r="PIP49" s="135" t="s">
        <v>97</v>
      </c>
      <c r="PIQ49" s="135" t="s">
        <v>97</v>
      </c>
      <c r="PIR49" s="135" t="s">
        <v>97</v>
      </c>
      <c r="PIS49" s="135" t="s">
        <v>97</v>
      </c>
      <c r="PIT49" s="135" t="s">
        <v>97</v>
      </c>
      <c r="PIU49" s="135" t="s">
        <v>97</v>
      </c>
      <c r="PIV49" s="135" t="s">
        <v>97</v>
      </c>
      <c r="PIW49" s="135" t="s">
        <v>97</v>
      </c>
      <c r="PIX49" s="135" t="s">
        <v>97</v>
      </c>
      <c r="PIY49" s="135" t="s">
        <v>97</v>
      </c>
      <c r="PIZ49" s="135" t="s">
        <v>97</v>
      </c>
      <c r="PJA49" s="135" t="s">
        <v>97</v>
      </c>
      <c r="PJB49" s="135" t="s">
        <v>97</v>
      </c>
      <c r="PJC49" s="135" t="s">
        <v>97</v>
      </c>
      <c r="PJD49" s="135" t="s">
        <v>97</v>
      </c>
      <c r="PJE49" s="135" t="s">
        <v>97</v>
      </c>
      <c r="PJF49" s="135" t="s">
        <v>97</v>
      </c>
      <c r="PJG49" s="135" t="s">
        <v>97</v>
      </c>
      <c r="PJH49" s="135" t="s">
        <v>97</v>
      </c>
      <c r="PJI49" s="135" t="s">
        <v>97</v>
      </c>
      <c r="PJJ49" s="135" t="s">
        <v>97</v>
      </c>
      <c r="PJK49" s="135" t="s">
        <v>97</v>
      </c>
      <c r="PJL49" s="135" t="s">
        <v>97</v>
      </c>
      <c r="PJM49" s="135" t="s">
        <v>97</v>
      </c>
      <c r="PJN49" s="135" t="s">
        <v>97</v>
      </c>
      <c r="PJO49" s="135" t="s">
        <v>97</v>
      </c>
      <c r="PJP49" s="135" t="s">
        <v>97</v>
      </c>
      <c r="PJQ49" s="135" t="s">
        <v>97</v>
      </c>
      <c r="PJR49" s="135" t="s">
        <v>97</v>
      </c>
      <c r="PJS49" s="135" t="s">
        <v>97</v>
      </c>
      <c r="PJT49" s="135" t="s">
        <v>97</v>
      </c>
      <c r="PJU49" s="135" t="s">
        <v>97</v>
      </c>
      <c r="PJV49" s="135" t="s">
        <v>97</v>
      </c>
      <c r="PJW49" s="135" t="s">
        <v>97</v>
      </c>
      <c r="PJX49" s="135" t="s">
        <v>97</v>
      </c>
      <c r="PJY49" s="135" t="s">
        <v>97</v>
      </c>
      <c r="PJZ49" s="135" t="s">
        <v>97</v>
      </c>
      <c r="PKA49" s="135" t="s">
        <v>97</v>
      </c>
      <c r="PKB49" s="135" t="s">
        <v>97</v>
      </c>
      <c r="PKC49" s="135" t="s">
        <v>97</v>
      </c>
      <c r="PKD49" s="135" t="s">
        <v>97</v>
      </c>
      <c r="PKE49" s="135" t="s">
        <v>97</v>
      </c>
      <c r="PKF49" s="135" t="s">
        <v>97</v>
      </c>
      <c r="PKG49" s="135" t="s">
        <v>97</v>
      </c>
      <c r="PKH49" s="135" t="s">
        <v>97</v>
      </c>
      <c r="PKI49" s="135" t="s">
        <v>97</v>
      </c>
      <c r="PKJ49" s="135" t="s">
        <v>97</v>
      </c>
      <c r="PKK49" s="135" t="s">
        <v>97</v>
      </c>
      <c r="PKL49" s="135" t="s">
        <v>97</v>
      </c>
      <c r="PKM49" s="135" t="s">
        <v>97</v>
      </c>
      <c r="PKN49" s="135" t="s">
        <v>97</v>
      </c>
      <c r="PKO49" s="135" t="s">
        <v>97</v>
      </c>
      <c r="PKP49" s="135" t="s">
        <v>97</v>
      </c>
      <c r="PKQ49" s="135" t="s">
        <v>97</v>
      </c>
      <c r="PKR49" s="135" t="s">
        <v>97</v>
      </c>
      <c r="PKS49" s="135" t="s">
        <v>97</v>
      </c>
      <c r="PKT49" s="135" t="s">
        <v>97</v>
      </c>
      <c r="PKU49" s="135" t="s">
        <v>97</v>
      </c>
      <c r="PKV49" s="135" t="s">
        <v>97</v>
      </c>
      <c r="PKW49" s="135" t="s">
        <v>97</v>
      </c>
      <c r="PKX49" s="135" t="s">
        <v>97</v>
      </c>
      <c r="PKY49" s="135" t="s">
        <v>97</v>
      </c>
      <c r="PKZ49" s="135" t="s">
        <v>97</v>
      </c>
      <c r="PLA49" s="135" t="s">
        <v>97</v>
      </c>
      <c r="PLB49" s="135" t="s">
        <v>97</v>
      </c>
      <c r="PLC49" s="135" t="s">
        <v>97</v>
      </c>
      <c r="PLD49" s="135" t="s">
        <v>97</v>
      </c>
      <c r="PLE49" s="135" t="s">
        <v>97</v>
      </c>
      <c r="PLF49" s="135" t="s">
        <v>97</v>
      </c>
      <c r="PLG49" s="135" t="s">
        <v>97</v>
      </c>
      <c r="PLH49" s="135" t="s">
        <v>97</v>
      </c>
      <c r="PLI49" s="135" t="s">
        <v>97</v>
      </c>
      <c r="PLJ49" s="135" t="s">
        <v>97</v>
      </c>
      <c r="PLK49" s="135" t="s">
        <v>97</v>
      </c>
      <c r="PLL49" s="135" t="s">
        <v>97</v>
      </c>
      <c r="PLM49" s="135" t="s">
        <v>97</v>
      </c>
      <c r="PLN49" s="135" t="s">
        <v>97</v>
      </c>
      <c r="PLO49" s="135" t="s">
        <v>97</v>
      </c>
      <c r="PLP49" s="135" t="s">
        <v>97</v>
      </c>
      <c r="PLQ49" s="135" t="s">
        <v>97</v>
      </c>
      <c r="PLR49" s="135" t="s">
        <v>97</v>
      </c>
      <c r="PLS49" s="135" t="s">
        <v>97</v>
      </c>
      <c r="PLT49" s="135" t="s">
        <v>97</v>
      </c>
      <c r="PLU49" s="135" t="s">
        <v>97</v>
      </c>
      <c r="PLV49" s="135" t="s">
        <v>97</v>
      </c>
      <c r="PLW49" s="135" t="s">
        <v>97</v>
      </c>
      <c r="PLX49" s="135" t="s">
        <v>97</v>
      </c>
      <c r="PLY49" s="135" t="s">
        <v>97</v>
      </c>
      <c r="PLZ49" s="135" t="s">
        <v>97</v>
      </c>
      <c r="PMA49" s="135" t="s">
        <v>97</v>
      </c>
      <c r="PMB49" s="135" t="s">
        <v>97</v>
      </c>
      <c r="PMC49" s="135" t="s">
        <v>97</v>
      </c>
      <c r="PMD49" s="135" t="s">
        <v>97</v>
      </c>
      <c r="PME49" s="135" t="s">
        <v>97</v>
      </c>
      <c r="PMF49" s="135" t="s">
        <v>97</v>
      </c>
      <c r="PMG49" s="135" t="s">
        <v>97</v>
      </c>
      <c r="PMH49" s="135" t="s">
        <v>97</v>
      </c>
      <c r="PMI49" s="135" t="s">
        <v>97</v>
      </c>
      <c r="PMJ49" s="135" t="s">
        <v>97</v>
      </c>
      <c r="PMK49" s="135" t="s">
        <v>97</v>
      </c>
      <c r="PML49" s="135" t="s">
        <v>97</v>
      </c>
      <c r="PMM49" s="135" t="s">
        <v>97</v>
      </c>
      <c r="PMN49" s="135" t="s">
        <v>97</v>
      </c>
      <c r="PMO49" s="135" t="s">
        <v>97</v>
      </c>
      <c r="PMP49" s="135" t="s">
        <v>97</v>
      </c>
      <c r="PMQ49" s="135" t="s">
        <v>97</v>
      </c>
      <c r="PMR49" s="135" t="s">
        <v>97</v>
      </c>
      <c r="PMS49" s="135" t="s">
        <v>97</v>
      </c>
      <c r="PMT49" s="135" t="s">
        <v>97</v>
      </c>
      <c r="PMU49" s="135" t="s">
        <v>97</v>
      </c>
      <c r="PMV49" s="135" t="s">
        <v>97</v>
      </c>
      <c r="PMW49" s="135" t="s">
        <v>97</v>
      </c>
      <c r="PMX49" s="135" t="s">
        <v>97</v>
      </c>
      <c r="PMY49" s="135" t="s">
        <v>97</v>
      </c>
      <c r="PMZ49" s="135" t="s">
        <v>97</v>
      </c>
      <c r="PNA49" s="135" t="s">
        <v>97</v>
      </c>
      <c r="PNB49" s="135" t="s">
        <v>97</v>
      </c>
      <c r="PNC49" s="135" t="s">
        <v>97</v>
      </c>
      <c r="PND49" s="135" t="s">
        <v>97</v>
      </c>
      <c r="PNE49" s="135" t="s">
        <v>97</v>
      </c>
      <c r="PNF49" s="135" t="s">
        <v>97</v>
      </c>
      <c r="PNG49" s="135" t="s">
        <v>97</v>
      </c>
      <c r="PNH49" s="135" t="s">
        <v>97</v>
      </c>
      <c r="PNI49" s="135" t="s">
        <v>97</v>
      </c>
      <c r="PNJ49" s="135" t="s">
        <v>97</v>
      </c>
      <c r="PNK49" s="135" t="s">
        <v>97</v>
      </c>
      <c r="PNL49" s="135" t="s">
        <v>97</v>
      </c>
      <c r="PNM49" s="135" t="s">
        <v>97</v>
      </c>
      <c r="PNN49" s="135" t="s">
        <v>97</v>
      </c>
      <c r="PNO49" s="135" t="s">
        <v>97</v>
      </c>
      <c r="PNP49" s="135" t="s">
        <v>97</v>
      </c>
      <c r="PNQ49" s="135" t="s">
        <v>97</v>
      </c>
      <c r="PNR49" s="135" t="s">
        <v>97</v>
      </c>
      <c r="PNS49" s="135" t="s">
        <v>97</v>
      </c>
      <c r="PNT49" s="135" t="s">
        <v>97</v>
      </c>
      <c r="PNU49" s="135" t="s">
        <v>97</v>
      </c>
      <c r="PNV49" s="135" t="s">
        <v>97</v>
      </c>
      <c r="PNW49" s="135" t="s">
        <v>97</v>
      </c>
      <c r="PNX49" s="135" t="s">
        <v>97</v>
      </c>
      <c r="PNY49" s="135" t="s">
        <v>97</v>
      </c>
      <c r="PNZ49" s="135" t="s">
        <v>97</v>
      </c>
      <c r="POA49" s="135" t="s">
        <v>97</v>
      </c>
      <c r="POB49" s="135" t="s">
        <v>97</v>
      </c>
      <c r="POC49" s="135" t="s">
        <v>97</v>
      </c>
      <c r="POD49" s="135" t="s">
        <v>97</v>
      </c>
      <c r="POE49" s="135" t="s">
        <v>97</v>
      </c>
      <c r="POF49" s="135" t="s">
        <v>97</v>
      </c>
      <c r="POG49" s="135" t="s">
        <v>97</v>
      </c>
      <c r="POH49" s="135" t="s">
        <v>97</v>
      </c>
      <c r="POI49" s="135" t="s">
        <v>97</v>
      </c>
      <c r="POJ49" s="135" t="s">
        <v>97</v>
      </c>
      <c r="POK49" s="135" t="s">
        <v>97</v>
      </c>
      <c r="POL49" s="135" t="s">
        <v>97</v>
      </c>
      <c r="POM49" s="135" t="s">
        <v>97</v>
      </c>
      <c r="PON49" s="135" t="s">
        <v>97</v>
      </c>
      <c r="POO49" s="135" t="s">
        <v>97</v>
      </c>
      <c r="POP49" s="135" t="s">
        <v>97</v>
      </c>
      <c r="POQ49" s="135" t="s">
        <v>97</v>
      </c>
      <c r="POR49" s="135" t="s">
        <v>97</v>
      </c>
      <c r="POS49" s="135" t="s">
        <v>97</v>
      </c>
      <c r="POT49" s="135" t="s">
        <v>97</v>
      </c>
      <c r="POU49" s="135" t="s">
        <v>97</v>
      </c>
      <c r="POV49" s="135" t="s">
        <v>97</v>
      </c>
      <c r="POW49" s="135" t="s">
        <v>97</v>
      </c>
      <c r="POX49" s="135" t="s">
        <v>97</v>
      </c>
      <c r="POY49" s="135" t="s">
        <v>97</v>
      </c>
      <c r="POZ49" s="135" t="s">
        <v>97</v>
      </c>
      <c r="PPA49" s="135" t="s">
        <v>97</v>
      </c>
      <c r="PPB49" s="135" t="s">
        <v>97</v>
      </c>
      <c r="PPC49" s="135" t="s">
        <v>97</v>
      </c>
      <c r="PPD49" s="135" t="s">
        <v>97</v>
      </c>
      <c r="PPE49" s="135" t="s">
        <v>97</v>
      </c>
      <c r="PPF49" s="135" t="s">
        <v>97</v>
      </c>
      <c r="PPG49" s="135" t="s">
        <v>97</v>
      </c>
      <c r="PPH49" s="135" t="s">
        <v>97</v>
      </c>
      <c r="PPI49" s="135" t="s">
        <v>97</v>
      </c>
      <c r="PPJ49" s="135" t="s">
        <v>97</v>
      </c>
      <c r="PPK49" s="135" t="s">
        <v>97</v>
      </c>
      <c r="PPL49" s="135" t="s">
        <v>97</v>
      </c>
      <c r="PPM49" s="135" t="s">
        <v>97</v>
      </c>
      <c r="PPN49" s="135" t="s">
        <v>97</v>
      </c>
      <c r="PPO49" s="135" t="s">
        <v>97</v>
      </c>
      <c r="PPP49" s="135" t="s">
        <v>97</v>
      </c>
      <c r="PPQ49" s="135" t="s">
        <v>97</v>
      </c>
      <c r="PPR49" s="135" t="s">
        <v>97</v>
      </c>
      <c r="PPS49" s="135" t="s">
        <v>97</v>
      </c>
      <c r="PPT49" s="135" t="s">
        <v>97</v>
      </c>
      <c r="PPU49" s="135" t="s">
        <v>97</v>
      </c>
      <c r="PPV49" s="135" t="s">
        <v>97</v>
      </c>
      <c r="PPW49" s="135" t="s">
        <v>97</v>
      </c>
      <c r="PPX49" s="135" t="s">
        <v>97</v>
      </c>
      <c r="PPY49" s="135" t="s">
        <v>97</v>
      </c>
      <c r="PPZ49" s="135" t="s">
        <v>97</v>
      </c>
      <c r="PQA49" s="135" t="s">
        <v>97</v>
      </c>
      <c r="PQB49" s="135" t="s">
        <v>97</v>
      </c>
      <c r="PQC49" s="135" t="s">
        <v>97</v>
      </c>
      <c r="PQD49" s="135" t="s">
        <v>97</v>
      </c>
      <c r="PQE49" s="135" t="s">
        <v>97</v>
      </c>
      <c r="PQF49" s="135" t="s">
        <v>97</v>
      </c>
      <c r="PQG49" s="135" t="s">
        <v>97</v>
      </c>
      <c r="PQH49" s="135" t="s">
        <v>97</v>
      </c>
      <c r="PQI49" s="135" t="s">
        <v>97</v>
      </c>
      <c r="PQJ49" s="135" t="s">
        <v>97</v>
      </c>
      <c r="PQK49" s="135" t="s">
        <v>97</v>
      </c>
      <c r="PQL49" s="135" t="s">
        <v>97</v>
      </c>
      <c r="PQM49" s="135" t="s">
        <v>97</v>
      </c>
      <c r="PQN49" s="135" t="s">
        <v>97</v>
      </c>
      <c r="PQO49" s="135" t="s">
        <v>97</v>
      </c>
      <c r="PQP49" s="135" t="s">
        <v>97</v>
      </c>
      <c r="PQQ49" s="135" t="s">
        <v>97</v>
      </c>
      <c r="PQR49" s="135" t="s">
        <v>97</v>
      </c>
      <c r="PQS49" s="135" t="s">
        <v>97</v>
      </c>
      <c r="PQT49" s="135" t="s">
        <v>97</v>
      </c>
      <c r="PQU49" s="135" t="s">
        <v>97</v>
      </c>
      <c r="PQV49" s="135" t="s">
        <v>97</v>
      </c>
      <c r="PQW49" s="135" t="s">
        <v>97</v>
      </c>
      <c r="PQX49" s="135" t="s">
        <v>97</v>
      </c>
      <c r="PQY49" s="135" t="s">
        <v>97</v>
      </c>
      <c r="PQZ49" s="135" t="s">
        <v>97</v>
      </c>
      <c r="PRA49" s="135" t="s">
        <v>97</v>
      </c>
      <c r="PRB49" s="135" t="s">
        <v>97</v>
      </c>
      <c r="PRC49" s="135" t="s">
        <v>97</v>
      </c>
      <c r="PRD49" s="135" t="s">
        <v>97</v>
      </c>
      <c r="PRE49" s="135" t="s">
        <v>97</v>
      </c>
      <c r="PRF49" s="135" t="s">
        <v>97</v>
      </c>
      <c r="PRG49" s="135" t="s">
        <v>97</v>
      </c>
      <c r="PRH49" s="135" t="s">
        <v>97</v>
      </c>
      <c r="PRI49" s="135" t="s">
        <v>97</v>
      </c>
      <c r="PRJ49" s="135" t="s">
        <v>97</v>
      </c>
      <c r="PRK49" s="135" t="s">
        <v>97</v>
      </c>
      <c r="PRL49" s="135" t="s">
        <v>97</v>
      </c>
      <c r="PRM49" s="135" t="s">
        <v>97</v>
      </c>
      <c r="PRN49" s="135" t="s">
        <v>97</v>
      </c>
      <c r="PRO49" s="135" t="s">
        <v>97</v>
      </c>
      <c r="PRP49" s="135" t="s">
        <v>97</v>
      </c>
      <c r="PRQ49" s="135" t="s">
        <v>97</v>
      </c>
      <c r="PRR49" s="135" t="s">
        <v>97</v>
      </c>
      <c r="PRS49" s="135" t="s">
        <v>97</v>
      </c>
      <c r="PRT49" s="135" t="s">
        <v>97</v>
      </c>
      <c r="PRU49" s="135" t="s">
        <v>97</v>
      </c>
      <c r="PRV49" s="135" t="s">
        <v>97</v>
      </c>
      <c r="PRW49" s="135" t="s">
        <v>97</v>
      </c>
      <c r="PRX49" s="135" t="s">
        <v>97</v>
      </c>
      <c r="PRY49" s="135" t="s">
        <v>97</v>
      </c>
      <c r="PRZ49" s="135" t="s">
        <v>97</v>
      </c>
      <c r="PSA49" s="135" t="s">
        <v>97</v>
      </c>
      <c r="PSB49" s="135" t="s">
        <v>97</v>
      </c>
      <c r="PSC49" s="135" t="s">
        <v>97</v>
      </c>
      <c r="PSD49" s="135" t="s">
        <v>97</v>
      </c>
      <c r="PSE49" s="135" t="s">
        <v>97</v>
      </c>
      <c r="PSF49" s="135" t="s">
        <v>97</v>
      </c>
      <c r="PSG49" s="135" t="s">
        <v>97</v>
      </c>
      <c r="PSH49" s="135" t="s">
        <v>97</v>
      </c>
      <c r="PSI49" s="135" t="s">
        <v>97</v>
      </c>
      <c r="PSJ49" s="135" t="s">
        <v>97</v>
      </c>
      <c r="PSK49" s="135" t="s">
        <v>97</v>
      </c>
      <c r="PSL49" s="135" t="s">
        <v>97</v>
      </c>
      <c r="PSM49" s="135" t="s">
        <v>97</v>
      </c>
      <c r="PSN49" s="135" t="s">
        <v>97</v>
      </c>
      <c r="PSO49" s="135" t="s">
        <v>97</v>
      </c>
      <c r="PSP49" s="135" t="s">
        <v>97</v>
      </c>
      <c r="PSQ49" s="135" t="s">
        <v>97</v>
      </c>
      <c r="PSR49" s="135" t="s">
        <v>97</v>
      </c>
      <c r="PSS49" s="135" t="s">
        <v>97</v>
      </c>
      <c r="PST49" s="135" t="s">
        <v>97</v>
      </c>
      <c r="PSU49" s="135" t="s">
        <v>97</v>
      </c>
      <c r="PSV49" s="135" t="s">
        <v>97</v>
      </c>
      <c r="PSW49" s="135" t="s">
        <v>97</v>
      </c>
      <c r="PSX49" s="135" t="s">
        <v>97</v>
      </c>
      <c r="PSY49" s="135" t="s">
        <v>97</v>
      </c>
      <c r="PSZ49" s="135" t="s">
        <v>97</v>
      </c>
      <c r="PTA49" s="135" t="s">
        <v>97</v>
      </c>
      <c r="PTB49" s="135" t="s">
        <v>97</v>
      </c>
      <c r="PTC49" s="135" t="s">
        <v>97</v>
      </c>
      <c r="PTD49" s="135" t="s">
        <v>97</v>
      </c>
      <c r="PTE49" s="135" t="s">
        <v>97</v>
      </c>
      <c r="PTF49" s="135" t="s">
        <v>97</v>
      </c>
      <c r="PTG49" s="135" t="s">
        <v>97</v>
      </c>
      <c r="PTH49" s="135" t="s">
        <v>97</v>
      </c>
      <c r="PTI49" s="135" t="s">
        <v>97</v>
      </c>
      <c r="PTJ49" s="135" t="s">
        <v>97</v>
      </c>
      <c r="PTK49" s="135" t="s">
        <v>97</v>
      </c>
      <c r="PTL49" s="135" t="s">
        <v>97</v>
      </c>
      <c r="PTM49" s="135" t="s">
        <v>97</v>
      </c>
      <c r="PTN49" s="135" t="s">
        <v>97</v>
      </c>
      <c r="PTO49" s="135" t="s">
        <v>97</v>
      </c>
      <c r="PTP49" s="135" t="s">
        <v>97</v>
      </c>
      <c r="PTQ49" s="135" t="s">
        <v>97</v>
      </c>
      <c r="PTR49" s="135" t="s">
        <v>97</v>
      </c>
      <c r="PTS49" s="135" t="s">
        <v>97</v>
      </c>
      <c r="PTT49" s="135" t="s">
        <v>97</v>
      </c>
      <c r="PTU49" s="135" t="s">
        <v>97</v>
      </c>
      <c r="PTV49" s="135" t="s">
        <v>97</v>
      </c>
      <c r="PTW49" s="135" t="s">
        <v>97</v>
      </c>
      <c r="PTX49" s="135" t="s">
        <v>97</v>
      </c>
      <c r="PTY49" s="135" t="s">
        <v>97</v>
      </c>
      <c r="PTZ49" s="135" t="s">
        <v>97</v>
      </c>
      <c r="PUA49" s="135" t="s">
        <v>97</v>
      </c>
      <c r="PUB49" s="135" t="s">
        <v>97</v>
      </c>
      <c r="PUC49" s="135" t="s">
        <v>97</v>
      </c>
      <c r="PUD49" s="135" t="s">
        <v>97</v>
      </c>
      <c r="PUE49" s="135" t="s">
        <v>97</v>
      </c>
      <c r="PUF49" s="135" t="s">
        <v>97</v>
      </c>
      <c r="PUG49" s="135" t="s">
        <v>97</v>
      </c>
      <c r="PUH49" s="135" t="s">
        <v>97</v>
      </c>
      <c r="PUI49" s="135" t="s">
        <v>97</v>
      </c>
      <c r="PUJ49" s="135" t="s">
        <v>97</v>
      </c>
      <c r="PUK49" s="135" t="s">
        <v>97</v>
      </c>
      <c r="PUL49" s="135" t="s">
        <v>97</v>
      </c>
      <c r="PUM49" s="135" t="s">
        <v>97</v>
      </c>
      <c r="PUN49" s="135" t="s">
        <v>97</v>
      </c>
      <c r="PUO49" s="135" t="s">
        <v>97</v>
      </c>
      <c r="PUP49" s="135" t="s">
        <v>97</v>
      </c>
      <c r="PUQ49" s="135" t="s">
        <v>97</v>
      </c>
      <c r="PUR49" s="135" t="s">
        <v>97</v>
      </c>
      <c r="PUS49" s="135" t="s">
        <v>97</v>
      </c>
      <c r="PUT49" s="135" t="s">
        <v>97</v>
      </c>
      <c r="PUU49" s="135" t="s">
        <v>97</v>
      </c>
      <c r="PUV49" s="135" t="s">
        <v>97</v>
      </c>
      <c r="PUW49" s="135" t="s">
        <v>97</v>
      </c>
      <c r="PUX49" s="135" t="s">
        <v>97</v>
      </c>
      <c r="PUY49" s="135" t="s">
        <v>97</v>
      </c>
      <c r="PUZ49" s="135" t="s">
        <v>97</v>
      </c>
      <c r="PVA49" s="135" t="s">
        <v>97</v>
      </c>
      <c r="PVB49" s="135" t="s">
        <v>97</v>
      </c>
      <c r="PVC49" s="135" t="s">
        <v>97</v>
      </c>
      <c r="PVD49" s="135" t="s">
        <v>97</v>
      </c>
      <c r="PVE49" s="135" t="s">
        <v>97</v>
      </c>
      <c r="PVF49" s="135" t="s">
        <v>97</v>
      </c>
      <c r="PVG49" s="135" t="s">
        <v>97</v>
      </c>
      <c r="PVH49" s="135" t="s">
        <v>97</v>
      </c>
      <c r="PVI49" s="135" t="s">
        <v>97</v>
      </c>
      <c r="PVJ49" s="135" t="s">
        <v>97</v>
      </c>
      <c r="PVK49" s="135" t="s">
        <v>97</v>
      </c>
      <c r="PVL49" s="135" t="s">
        <v>97</v>
      </c>
      <c r="PVM49" s="135" t="s">
        <v>97</v>
      </c>
      <c r="PVN49" s="135" t="s">
        <v>97</v>
      </c>
      <c r="PVO49" s="135" t="s">
        <v>97</v>
      </c>
      <c r="PVP49" s="135" t="s">
        <v>97</v>
      </c>
      <c r="PVQ49" s="135" t="s">
        <v>97</v>
      </c>
      <c r="PVR49" s="135" t="s">
        <v>97</v>
      </c>
      <c r="PVS49" s="135" t="s">
        <v>97</v>
      </c>
      <c r="PVT49" s="135" t="s">
        <v>97</v>
      </c>
      <c r="PVU49" s="135" t="s">
        <v>97</v>
      </c>
      <c r="PVV49" s="135" t="s">
        <v>97</v>
      </c>
      <c r="PVW49" s="135" t="s">
        <v>97</v>
      </c>
      <c r="PVX49" s="135" t="s">
        <v>97</v>
      </c>
      <c r="PVY49" s="135" t="s">
        <v>97</v>
      </c>
      <c r="PVZ49" s="135" t="s">
        <v>97</v>
      </c>
      <c r="PWA49" s="135" t="s">
        <v>97</v>
      </c>
      <c r="PWB49" s="135" t="s">
        <v>97</v>
      </c>
      <c r="PWC49" s="135" t="s">
        <v>97</v>
      </c>
      <c r="PWD49" s="135" t="s">
        <v>97</v>
      </c>
      <c r="PWE49" s="135" t="s">
        <v>97</v>
      </c>
      <c r="PWF49" s="135" t="s">
        <v>97</v>
      </c>
      <c r="PWG49" s="135" t="s">
        <v>97</v>
      </c>
      <c r="PWH49" s="135" t="s">
        <v>97</v>
      </c>
      <c r="PWI49" s="135" t="s">
        <v>97</v>
      </c>
      <c r="PWJ49" s="135" t="s">
        <v>97</v>
      </c>
      <c r="PWK49" s="135" t="s">
        <v>97</v>
      </c>
      <c r="PWL49" s="135" t="s">
        <v>97</v>
      </c>
      <c r="PWM49" s="135" t="s">
        <v>97</v>
      </c>
      <c r="PWN49" s="135" t="s">
        <v>97</v>
      </c>
      <c r="PWO49" s="135" t="s">
        <v>97</v>
      </c>
      <c r="PWP49" s="135" t="s">
        <v>97</v>
      </c>
      <c r="PWQ49" s="135" t="s">
        <v>97</v>
      </c>
      <c r="PWR49" s="135" t="s">
        <v>97</v>
      </c>
      <c r="PWS49" s="135" t="s">
        <v>97</v>
      </c>
      <c r="PWT49" s="135" t="s">
        <v>97</v>
      </c>
      <c r="PWU49" s="135" t="s">
        <v>97</v>
      </c>
      <c r="PWV49" s="135" t="s">
        <v>97</v>
      </c>
      <c r="PWW49" s="135" t="s">
        <v>97</v>
      </c>
      <c r="PWX49" s="135" t="s">
        <v>97</v>
      </c>
      <c r="PWY49" s="135" t="s">
        <v>97</v>
      </c>
      <c r="PWZ49" s="135" t="s">
        <v>97</v>
      </c>
      <c r="PXA49" s="135" t="s">
        <v>97</v>
      </c>
      <c r="PXB49" s="135" t="s">
        <v>97</v>
      </c>
      <c r="PXC49" s="135" t="s">
        <v>97</v>
      </c>
      <c r="PXD49" s="135" t="s">
        <v>97</v>
      </c>
      <c r="PXE49" s="135" t="s">
        <v>97</v>
      </c>
      <c r="PXF49" s="135" t="s">
        <v>97</v>
      </c>
      <c r="PXG49" s="135" t="s">
        <v>97</v>
      </c>
      <c r="PXH49" s="135" t="s">
        <v>97</v>
      </c>
      <c r="PXI49" s="135" t="s">
        <v>97</v>
      </c>
      <c r="PXJ49" s="135" t="s">
        <v>97</v>
      </c>
      <c r="PXK49" s="135" t="s">
        <v>97</v>
      </c>
      <c r="PXL49" s="135" t="s">
        <v>97</v>
      </c>
      <c r="PXM49" s="135" t="s">
        <v>97</v>
      </c>
      <c r="PXN49" s="135" t="s">
        <v>97</v>
      </c>
      <c r="PXO49" s="135" t="s">
        <v>97</v>
      </c>
      <c r="PXP49" s="135" t="s">
        <v>97</v>
      </c>
      <c r="PXQ49" s="135" t="s">
        <v>97</v>
      </c>
      <c r="PXR49" s="135" t="s">
        <v>97</v>
      </c>
      <c r="PXS49" s="135" t="s">
        <v>97</v>
      </c>
      <c r="PXT49" s="135" t="s">
        <v>97</v>
      </c>
      <c r="PXU49" s="135" t="s">
        <v>97</v>
      </c>
      <c r="PXV49" s="135" t="s">
        <v>97</v>
      </c>
      <c r="PXW49" s="135" t="s">
        <v>97</v>
      </c>
      <c r="PXX49" s="135" t="s">
        <v>97</v>
      </c>
      <c r="PXY49" s="135" t="s">
        <v>97</v>
      </c>
      <c r="PXZ49" s="135" t="s">
        <v>97</v>
      </c>
      <c r="PYA49" s="135" t="s">
        <v>97</v>
      </c>
      <c r="PYB49" s="135" t="s">
        <v>97</v>
      </c>
      <c r="PYC49" s="135" t="s">
        <v>97</v>
      </c>
      <c r="PYD49" s="135" t="s">
        <v>97</v>
      </c>
      <c r="PYE49" s="135" t="s">
        <v>97</v>
      </c>
      <c r="PYF49" s="135" t="s">
        <v>97</v>
      </c>
      <c r="PYG49" s="135" t="s">
        <v>97</v>
      </c>
      <c r="PYH49" s="135" t="s">
        <v>97</v>
      </c>
      <c r="PYI49" s="135" t="s">
        <v>97</v>
      </c>
      <c r="PYJ49" s="135" t="s">
        <v>97</v>
      </c>
      <c r="PYK49" s="135" t="s">
        <v>97</v>
      </c>
      <c r="PYL49" s="135" t="s">
        <v>97</v>
      </c>
      <c r="PYM49" s="135" t="s">
        <v>97</v>
      </c>
      <c r="PYN49" s="135" t="s">
        <v>97</v>
      </c>
      <c r="PYO49" s="135" t="s">
        <v>97</v>
      </c>
      <c r="PYP49" s="135" t="s">
        <v>97</v>
      </c>
      <c r="PYQ49" s="135" t="s">
        <v>97</v>
      </c>
      <c r="PYR49" s="135" t="s">
        <v>97</v>
      </c>
      <c r="PYS49" s="135" t="s">
        <v>97</v>
      </c>
      <c r="PYT49" s="135" t="s">
        <v>97</v>
      </c>
      <c r="PYU49" s="135" t="s">
        <v>97</v>
      </c>
      <c r="PYV49" s="135" t="s">
        <v>97</v>
      </c>
      <c r="PYW49" s="135" t="s">
        <v>97</v>
      </c>
      <c r="PYX49" s="135" t="s">
        <v>97</v>
      </c>
      <c r="PYY49" s="135" t="s">
        <v>97</v>
      </c>
      <c r="PYZ49" s="135" t="s">
        <v>97</v>
      </c>
      <c r="PZA49" s="135" t="s">
        <v>97</v>
      </c>
      <c r="PZB49" s="135" t="s">
        <v>97</v>
      </c>
      <c r="PZC49" s="135" t="s">
        <v>97</v>
      </c>
      <c r="PZD49" s="135" t="s">
        <v>97</v>
      </c>
      <c r="PZE49" s="135" t="s">
        <v>97</v>
      </c>
      <c r="PZF49" s="135" t="s">
        <v>97</v>
      </c>
      <c r="PZG49" s="135" t="s">
        <v>97</v>
      </c>
      <c r="PZH49" s="135" t="s">
        <v>97</v>
      </c>
      <c r="PZI49" s="135" t="s">
        <v>97</v>
      </c>
      <c r="PZJ49" s="135" t="s">
        <v>97</v>
      </c>
      <c r="PZK49" s="135" t="s">
        <v>97</v>
      </c>
      <c r="PZL49" s="135" t="s">
        <v>97</v>
      </c>
      <c r="PZM49" s="135" t="s">
        <v>97</v>
      </c>
      <c r="PZN49" s="135" t="s">
        <v>97</v>
      </c>
      <c r="PZO49" s="135" t="s">
        <v>97</v>
      </c>
      <c r="PZP49" s="135" t="s">
        <v>97</v>
      </c>
      <c r="PZQ49" s="135" t="s">
        <v>97</v>
      </c>
      <c r="PZR49" s="135" t="s">
        <v>97</v>
      </c>
      <c r="PZS49" s="135" t="s">
        <v>97</v>
      </c>
      <c r="PZT49" s="135" t="s">
        <v>97</v>
      </c>
      <c r="PZU49" s="135" t="s">
        <v>97</v>
      </c>
      <c r="PZV49" s="135" t="s">
        <v>97</v>
      </c>
      <c r="PZW49" s="135" t="s">
        <v>97</v>
      </c>
      <c r="PZX49" s="135" t="s">
        <v>97</v>
      </c>
      <c r="PZY49" s="135" t="s">
        <v>97</v>
      </c>
      <c r="PZZ49" s="135" t="s">
        <v>97</v>
      </c>
      <c r="QAA49" s="135" t="s">
        <v>97</v>
      </c>
      <c r="QAB49" s="135" t="s">
        <v>97</v>
      </c>
      <c r="QAC49" s="135" t="s">
        <v>97</v>
      </c>
      <c r="QAD49" s="135" t="s">
        <v>97</v>
      </c>
      <c r="QAE49" s="135" t="s">
        <v>97</v>
      </c>
      <c r="QAF49" s="135" t="s">
        <v>97</v>
      </c>
      <c r="QAG49" s="135" t="s">
        <v>97</v>
      </c>
      <c r="QAH49" s="135" t="s">
        <v>97</v>
      </c>
      <c r="QAI49" s="135" t="s">
        <v>97</v>
      </c>
      <c r="QAJ49" s="135" t="s">
        <v>97</v>
      </c>
      <c r="QAK49" s="135" t="s">
        <v>97</v>
      </c>
      <c r="QAL49" s="135" t="s">
        <v>97</v>
      </c>
      <c r="QAM49" s="135" t="s">
        <v>97</v>
      </c>
      <c r="QAN49" s="135" t="s">
        <v>97</v>
      </c>
      <c r="QAO49" s="135" t="s">
        <v>97</v>
      </c>
      <c r="QAP49" s="135" t="s">
        <v>97</v>
      </c>
      <c r="QAQ49" s="135" t="s">
        <v>97</v>
      </c>
      <c r="QAR49" s="135" t="s">
        <v>97</v>
      </c>
      <c r="QAS49" s="135" t="s">
        <v>97</v>
      </c>
      <c r="QAT49" s="135" t="s">
        <v>97</v>
      </c>
      <c r="QAU49" s="135" t="s">
        <v>97</v>
      </c>
      <c r="QAV49" s="135" t="s">
        <v>97</v>
      </c>
      <c r="QAW49" s="135" t="s">
        <v>97</v>
      </c>
      <c r="QAX49" s="135" t="s">
        <v>97</v>
      </c>
      <c r="QAY49" s="135" t="s">
        <v>97</v>
      </c>
      <c r="QAZ49" s="135" t="s">
        <v>97</v>
      </c>
      <c r="QBA49" s="135" t="s">
        <v>97</v>
      </c>
      <c r="QBB49" s="135" t="s">
        <v>97</v>
      </c>
      <c r="QBC49" s="135" t="s">
        <v>97</v>
      </c>
      <c r="QBD49" s="135" t="s">
        <v>97</v>
      </c>
      <c r="QBE49" s="135" t="s">
        <v>97</v>
      </c>
      <c r="QBF49" s="135" t="s">
        <v>97</v>
      </c>
      <c r="QBG49" s="135" t="s">
        <v>97</v>
      </c>
      <c r="QBH49" s="135" t="s">
        <v>97</v>
      </c>
      <c r="QBI49" s="135" t="s">
        <v>97</v>
      </c>
      <c r="QBJ49" s="135" t="s">
        <v>97</v>
      </c>
      <c r="QBK49" s="135" t="s">
        <v>97</v>
      </c>
      <c r="QBL49" s="135" t="s">
        <v>97</v>
      </c>
      <c r="QBM49" s="135" t="s">
        <v>97</v>
      </c>
      <c r="QBN49" s="135" t="s">
        <v>97</v>
      </c>
      <c r="QBO49" s="135" t="s">
        <v>97</v>
      </c>
      <c r="QBP49" s="135" t="s">
        <v>97</v>
      </c>
      <c r="QBQ49" s="135" t="s">
        <v>97</v>
      </c>
      <c r="QBR49" s="135" t="s">
        <v>97</v>
      </c>
      <c r="QBS49" s="135" t="s">
        <v>97</v>
      </c>
      <c r="QBT49" s="135" t="s">
        <v>97</v>
      </c>
      <c r="QBU49" s="135" t="s">
        <v>97</v>
      </c>
      <c r="QBV49" s="135" t="s">
        <v>97</v>
      </c>
      <c r="QBW49" s="135" t="s">
        <v>97</v>
      </c>
      <c r="QBX49" s="135" t="s">
        <v>97</v>
      </c>
      <c r="QBY49" s="135" t="s">
        <v>97</v>
      </c>
      <c r="QBZ49" s="135" t="s">
        <v>97</v>
      </c>
      <c r="QCA49" s="135" t="s">
        <v>97</v>
      </c>
      <c r="QCB49" s="135" t="s">
        <v>97</v>
      </c>
      <c r="QCC49" s="135" t="s">
        <v>97</v>
      </c>
      <c r="QCD49" s="135" t="s">
        <v>97</v>
      </c>
      <c r="QCE49" s="135" t="s">
        <v>97</v>
      </c>
      <c r="QCF49" s="135" t="s">
        <v>97</v>
      </c>
      <c r="QCG49" s="135" t="s">
        <v>97</v>
      </c>
      <c r="QCH49" s="135" t="s">
        <v>97</v>
      </c>
      <c r="QCI49" s="135" t="s">
        <v>97</v>
      </c>
      <c r="QCJ49" s="135" t="s">
        <v>97</v>
      </c>
      <c r="QCK49" s="135" t="s">
        <v>97</v>
      </c>
      <c r="QCL49" s="135" t="s">
        <v>97</v>
      </c>
      <c r="QCM49" s="135" t="s">
        <v>97</v>
      </c>
      <c r="QCN49" s="135" t="s">
        <v>97</v>
      </c>
      <c r="QCO49" s="135" t="s">
        <v>97</v>
      </c>
      <c r="QCP49" s="135" t="s">
        <v>97</v>
      </c>
      <c r="QCQ49" s="135" t="s">
        <v>97</v>
      </c>
      <c r="QCR49" s="135" t="s">
        <v>97</v>
      </c>
      <c r="QCS49" s="135" t="s">
        <v>97</v>
      </c>
      <c r="QCT49" s="135" t="s">
        <v>97</v>
      </c>
      <c r="QCU49" s="135" t="s">
        <v>97</v>
      </c>
      <c r="QCV49" s="135" t="s">
        <v>97</v>
      </c>
      <c r="QCW49" s="135" t="s">
        <v>97</v>
      </c>
      <c r="QCX49" s="135" t="s">
        <v>97</v>
      </c>
      <c r="QCY49" s="135" t="s">
        <v>97</v>
      </c>
      <c r="QCZ49" s="135" t="s">
        <v>97</v>
      </c>
      <c r="QDA49" s="135" t="s">
        <v>97</v>
      </c>
      <c r="QDB49" s="135" t="s">
        <v>97</v>
      </c>
      <c r="QDC49" s="135" t="s">
        <v>97</v>
      </c>
      <c r="QDD49" s="135" t="s">
        <v>97</v>
      </c>
      <c r="QDE49" s="135" t="s">
        <v>97</v>
      </c>
      <c r="QDF49" s="135" t="s">
        <v>97</v>
      </c>
      <c r="QDG49" s="135" t="s">
        <v>97</v>
      </c>
      <c r="QDH49" s="135" t="s">
        <v>97</v>
      </c>
      <c r="QDI49" s="135" t="s">
        <v>97</v>
      </c>
      <c r="QDJ49" s="135" t="s">
        <v>97</v>
      </c>
      <c r="QDK49" s="135" t="s">
        <v>97</v>
      </c>
      <c r="QDL49" s="135" t="s">
        <v>97</v>
      </c>
      <c r="QDM49" s="135" t="s">
        <v>97</v>
      </c>
      <c r="QDN49" s="135" t="s">
        <v>97</v>
      </c>
      <c r="QDO49" s="135" t="s">
        <v>97</v>
      </c>
      <c r="QDP49" s="135" t="s">
        <v>97</v>
      </c>
      <c r="QDQ49" s="135" t="s">
        <v>97</v>
      </c>
      <c r="QDR49" s="135" t="s">
        <v>97</v>
      </c>
      <c r="QDS49" s="135" t="s">
        <v>97</v>
      </c>
      <c r="QDT49" s="135" t="s">
        <v>97</v>
      </c>
      <c r="QDU49" s="135" t="s">
        <v>97</v>
      </c>
      <c r="QDV49" s="135" t="s">
        <v>97</v>
      </c>
      <c r="QDW49" s="135" t="s">
        <v>97</v>
      </c>
      <c r="QDX49" s="135" t="s">
        <v>97</v>
      </c>
      <c r="QDY49" s="135" t="s">
        <v>97</v>
      </c>
      <c r="QDZ49" s="135" t="s">
        <v>97</v>
      </c>
      <c r="QEA49" s="135" t="s">
        <v>97</v>
      </c>
      <c r="QEB49" s="135" t="s">
        <v>97</v>
      </c>
      <c r="QEC49" s="135" t="s">
        <v>97</v>
      </c>
      <c r="QED49" s="135" t="s">
        <v>97</v>
      </c>
      <c r="QEE49" s="135" t="s">
        <v>97</v>
      </c>
      <c r="QEF49" s="135" t="s">
        <v>97</v>
      </c>
      <c r="QEG49" s="135" t="s">
        <v>97</v>
      </c>
      <c r="QEH49" s="135" t="s">
        <v>97</v>
      </c>
      <c r="QEI49" s="135" t="s">
        <v>97</v>
      </c>
      <c r="QEJ49" s="135" t="s">
        <v>97</v>
      </c>
      <c r="QEK49" s="135" t="s">
        <v>97</v>
      </c>
      <c r="QEL49" s="135" t="s">
        <v>97</v>
      </c>
      <c r="QEM49" s="135" t="s">
        <v>97</v>
      </c>
      <c r="QEN49" s="135" t="s">
        <v>97</v>
      </c>
      <c r="QEO49" s="135" t="s">
        <v>97</v>
      </c>
      <c r="QEP49" s="135" t="s">
        <v>97</v>
      </c>
      <c r="QEQ49" s="135" t="s">
        <v>97</v>
      </c>
      <c r="QER49" s="135" t="s">
        <v>97</v>
      </c>
      <c r="QES49" s="135" t="s">
        <v>97</v>
      </c>
      <c r="QET49" s="135" t="s">
        <v>97</v>
      </c>
      <c r="QEU49" s="135" t="s">
        <v>97</v>
      </c>
      <c r="QEV49" s="135" t="s">
        <v>97</v>
      </c>
      <c r="QEW49" s="135" t="s">
        <v>97</v>
      </c>
      <c r="QEX49" s="135" t="s">
        <v>97</v>
      </c>
      <c r="QEY49" s="135" t="s">
        <v>97</v>
      </c>
      <c r="QEZ49" s="135" t="s">
        <v>97</v>
      </c>
      <c r="QFA49" s="135" t="s">
        <v>97</v>
      </c>
      <c r="QFB49" s="135" t="s">
        <v>97</v>
      </c>
      <c r="QFC49" s="135" t="s">
        <v>97</v>
      </c>
      <c r="QFD49" s="135" t="s">
        <v>97</v>
      </c>
      <c r="QFE49" s="135" t="s">
        <v>97</v>
      </c>
      <c r="QFF49" s="135" t="s">
        <v>97</v>
      </c>
      <c r="QFG49" s="135" t="s">
        <v>97</v>
      </c>
      <c r="QFH49" s="135" t="s">
        <v>97</v>
      </c>
      <c r="QFI49" s="135" t="s">
        <v>97</v>
      </c>
      <c r="QFJ49" s="135" t="s">
        <v>97</v>
      </c>
      <c r="QFK49" s="135" t="s">
        <v>97</v>
      </c>
      <c r="QFL49" s="135" t="s">
        <v>97</v>
      </c>
      <c r="QFM49" s="135" t="s">
        <v>97</v>
      </c>
      <c r="QFN49" s="135" t="s">
        <v>97</v>
      </c>
      <c r="QFO49" s="135" t="s">
        <v>97</v>
      </c>
      <c r="QFP49" s="135" t="s">
        <v>97</v>
      </c>
      <c r="QFQ49" s="135" t="s">
        <v>97</v>
      </c>
      <c r="QFR49" s="135" t="s">
        <v>97</v>
      </c>
      <c r="QFS49" s="135" t="s">
        <v>97</v>
      </c>
      <c r="QFT49" s="135" t="s">
        <v>97</v>
      </c>
      <c r="QFU49" s="135" t="s">
        <v>97</v>
      </c>
      <c r="QFV49" s="135" t="s">
        <v>97</v>
      </c>
      <c r="QFW49" s="135" t="s">
        <v>97</v>
      </c>
      <c r="QFX49" s="135" t="s">
        <v>97</v>
      </c>
      <c r="QFY49" s="135" t="s">
        <v>97</v>
      </c>
      <c r="QFZ49" s="135" t="s">
        <v>97</v>
      </c>
      <c r="QGA49" s="135" t="s">
        <v>97</v>
      </c>
      <c r="QGB49" s="135" t="s">
        <v>97</v>
      </c>
      <c r="QGC49" s="135" t="s">
        <v>97</v>
      </c>
      <c r="QGD49" s="135" t="s">
        <v>97</v>
      </c>
      <c r="QGE49" s="135" t="s">
        <v>97</v>
      </c>
      <c r="QGF49" s="135" t="s">
        <v>97</v>
      </c>
      <c r="QGG49" s="135" t="s">
        <v>97</v>
      </c>
      <c r="QGH49" s="135" t="s">
        <v>97</v>
      </c>
      <c r="QGI49" s="135" t="s">
        <v>97</v>
      </c>
      <c r="QGJ49" s="135" t="s">
        <v>97</v>
      </c>
      <c r="QGK49" s="135" t="s">
        <v>97</v>
      </c>
      <c r="QGL49" s="135" t="s">
        <v>97</v>
      </c>
      <c r="QGM49" s="135" t="s">
        <v>97</v>
      </c>
      <c r="QGN49" s="135" t="s">
        <v>97</v>
      </c>
      <c r="QGO49" s="135" t="s">
        <v>97</v>
      </c>
      <c r="QGP49" s="135" t="s">
        <v>97</v>
      </c>
      <c r="QGQ49" s="135" t="s">
        <v>97</v>
      </c>
      <c r="QGR49" s="135" t="s">
        <v>97</v>
      </c>
      <c r="QGS49" s="135" t="s">
        <v>97</v>
      </c>
      <c r="QGT49" s="135" t="s">
        <v>97</v>
      </c>
      <c r="QGU49" s="135" t="s">
        <v>97</v>
      </c>
      <c r="QGV49" s="135" t="s">
        <v>97</v>
      </c>
      <c r="QGW49" s="135" t="s">
        <v>97</v>
      </c>
      <c r="QGX49" s="135" t="s">
        <v>97</v>
      </c>
      <c r="QGY49" s="135" t="s">
        <v>97</v>
      </c>
      <c r="QGZ49" s="135" t="s">
        <v>97</v>
      </c>
      <c r="QHA49" s="135" t="s">
        <v>97</v>
      </c>
      <c r="QHB49" s="135" t="s">
        <v>97</v>
      </c>
      <c r="QHC49" s="135" t="s">
        <v>97</v>
      </c>
      <c r="QHD49" s="135" t="s">
        <v>97</v>
      </c>
      <c r="QHE49" s="135" t="s">
        <v>97</v>
      </c>
      <c r="QHF49" s="135" t="s">
        <v>97</v>
      </c>
      <c r="QHG49" s="135" t="s">
        <v>97</v>
      </c>
      <c r="QHH49" s="135" t="s">
        <v>97</v>
      </c>
      <c r="QHI49" s="135" t="s">
        <v>97</v>
      </c>
      <c r="QHJ49" s="135" t="s">
        <v>97</v>
      </c>
      <c r="QHK49" s="135" t="s">
        <v>97</v>
      </c>
      <c r="QHL49" s="135" t="s">
        <v>97</v>
      </c>
      <c r="QHM49" s="135" t="s">
        <v>97</v>
      </c>
      <c r="QHN49" s="135" t="s">
        <v>97</v>
      </c>
      <c r="QHO49" s="135" t="s">
        <v>97</v>
      </c>
      <c r="QHP49" s="135" t="s">
        <v>97</v>
      </c>
      <c r="QHQ49" s="135" t="s">
        <v>97</v>
      </c>
      <c r="QHR49" s="135" t="s">
        <v>97</v>
      </c>
      <c r="QHS49" s="135" t="s">
        <v>97</v>
      </c>
      <c r="QHT49" s="135" t="s">
        <v>97</v>
      </c>
      <c r="QHU49" s="135" t="s">
        <v>97</v>
      </c>
      <c r="QHV49" s="135" t="s">
        <v>97</v>
      </c>
      <c r="QHW49" s="135" t="s">
        <v>97</v>
      </c>
      <c r="QHX49" s="135" t="s">
        <v>97</v>
      </c>
      <c r="QHY49" s="135" t="s">
        <v>97</v>
      </c>
      <c r="QHZ49" s="135" t="s">
        <v>97</v>
      </c>
      <c r="QIA49" s="135" t="s">
        <v>97</v>
      </c>
      <c r="QIB49" s="135" t="s">
        <v>97</v>
      </c>
      <c r="QIC49" s="135" t="s">
        <v>97</v>
      </c>
      <c r="QID49" s="135" t="s">
        <v>97</v>
      </c>
      <c r="QIE49" s="135" t="s">
        <v>97</v>
      </c>
      <c r="QIF49" s="135" t="s">
        <v>97</v>
      </c>
      <c r="QIG49" s="135" t="s">
        <v>97</v>
      </c>
      <c r="QIH49" s="135" t="s">
        <v>97</v>
      </c>
      <c r="QII49" s="135" t="s">
        <v>97</v>
      </c>
      <c r="QIJ49" s="135" t="s">
        <v>97</v>
      </c>
      <c r="QIK49" s="135" t="s">
        <v>97</v>
      </c>
      <c r="QIL49" s="135" t="s">
        <v>97</v>
      </c>
      <c r="QIM49" s="135" t="s">
        <v>97</v>
      </c>
      <c r="QIN49" s="135" t="s">
        <v>97</v>
      </c>
      <c r="QIO49" s="135" t="s">
        <v>97</v>
      </c>
      <c r="QIP49" s="135" t="s">
        <v>97</v>
      </c>
      <c r="QIQ49" s="135" t="s">
        <v>97</v>
      </c>
      <c r="QIR49" s="135" t="s">
        <v>97</v>
      </c>
      <c r="QIS49" s="135" t="s">
        <v>97</v>
      </c>
      <c r="QIT49" s="135" t="s">
        <v>97</v>
      </c>
      <c r="QIU49" s="135" t="s">
        <v>97</v>
      </c>
      <c r="QIV49" s="135" t="s">
        <v>97</v>
      </c>
      <c r="QIW49" s="135" t="s">
        <v>97</v>
      </c>
      <c r="QIX49" s="135" t="s">
        <v>97</v>
      </c>
      <c r="QIY49" s="135" t="s">
        <v>97</v>
      </c>
      <c r="QIZ49" s="135" t="s">
        <v>97</v>
      </c>
      <c r="QJA49" s="135" t="s">
        <v>97</v>
      </c>
      <c r="QJB49" s="135" t="s">
        <v>97</v>
      </c>
      <c r="QJC49" s="135" t="s">
        <v>97</v>
      </c>
      <c r="QJD49" s="135" t="s">
        <v>97</v>
      </c>
      <c r="QJE49" s="135" t="s">
        <v>97</v>
      </c>
      <c r="QJF49" s="135" t="s">
        <v>97</v>
      </c>
      <c r="QJG49" s="135" t="s">
        <v>97</v>
      </c>
      <c r="QJH49" s="135" t="s">
        <v>97</v>
      </c>
      <c r="QJI49" s="135" t="s">
        <v>97</v>
      </c>
      <c r="QJJ49" s="135" t="s">
        <v>97</v>
      </c>
      <c r="QJK49" s="135" t="s">
        <v>97</v>
      </c>
      <c r="QJL49" s="135" t="s">
        <v>97</v>
      </c>
      <c r="QJM49" s="135" t="s">
        <v>97</v>
      </c>
      <c r="QJN49" s="135" t="s">
        <v>97</v>
      </c>
      <c r="QJO49" s="135" t="s">
        <v>97</v>
      </c>
      <c r="QJP49" s="135" t="s">
        <v>97</v>
      </c>
      <c r="QJQ49" s="135" t="s">
        <v>97</v>
      </c>
      <c r="QJR49" s="135" t="s">
        <v>97</v>
      </c>
      <c r="QJS49" s="135" t="s">
        <v>97</v>
      </c>
      <c r="QJT49" s="135" t="s">
        <v>97</v>
      </c>
      <c r="QJU49" s="135" t="s">
        <v>97</v>
      </c>
      <c r="QJV49" s="135" t="s">
        <v>97</v>
      </c>
      <c r="QJW49" s="135" t="s">
        <v>97</v>
      </c>
      <c r="QJX49" s="135" t="s">
        <v>97</v>
      </c>
      <c r="QJY49" s="135" t="s">
        <v>97</v>
      </c>
      <c r="QJZ49" s="135" t="s">
        <v>97</v>
      </c>
      <c r="QKA49" s="135" t="s">
        <v>97</v>
      </c>
      <c r="QKB49" s="135" t="s">
        <v>97</v>
      </c>
      <c r="QKC49" s="135" t="s">
        <v>97</v>
      </c>
      <c r="QKD49" s="135" t="s">
        <v>97</v>
      </c>
      <c r="QKE49" s="135" t="s">
        <v>97</v>
      </c>
      <c r="QKF49" s="135" t="s">
        <v>97</v>
      </c>
      <c r="QKG49" s="135" t="s">
        <v>97</v>
      </c>
      <c r="QKH49" s="135" t="s">
        <v>97</v>
      </c>
      <c r="QKI49" s="135" t="s">
        <v>97</v>
      </c>
      <c r="QKJ49" s="135" t="s">
        <v>97</v>
      </c>
      <c r="QKK49" s="135" t="s">
        <v>97</v>
      </c>
      <c r="QKL49" s="135" t="s">
        <v>97</v>
      </c>
      <c r="QKM49" s="135" t="s">
        <v>97</v>
      </c>
      <c r="QKN49" s="135" t="s">
        <v>97</v>
      </c>
      <c r="QKO49" s="135" t="s">
        <v>97</v>
      </c>
      <c r="QKP49" s="135" t="s">
        <v>97</v>
      </c>
      <c r="QKQ49" s="135" t="s">
        <v>97</v>
      </c>
      <c r="QKR49" s="135" t="s">
        <v>97</v>
      </c>
      <c r="QKS49" s="135" t="s">
        <v>97</v>
      </c>
      <c r="QKT49" s="135" t="s">
        <v>97</v>
      </c>
      <c r="QKU49" s="135" t="s">
        <v>97</v>
      </c>
      <c r="QKV49" s="135" t="s">
        <v>97</v>
      </c>
      <c r="QKW49" s="135" t="s">
        <v>97</v>
      </c>
      <c r="QKX49" s="135" t="s">
        <v>97</v>
      </c>
      <c r="QKY49" s="135" t="s">
        <v>97</v>
      </c>
      <c r="QKZ49" s="135" t="s">
        <v>97</v>
      </c>
      <c r="QLA49" s="135" t="s">
        <v>97</v>
      </c>
      <c r="QLB49" s="135" t="s">
        <v>97</v>
      </c>
      <c r="QLC49" s="135" t="s">
        <v>97</v>
      </c>
      <c r="QLD49" s="135" t="s">
        <v>97</v>
      </c>
      <c r="QLE49" s="135" t="s">
        <v>97</v>
      </c>
      <c r="QLF49" s="135" t="s">
        <v>97</v>
      </c>
      <c r="QLG49" s="135" t="s">
        <v>97</v>
      </c>
      <c r="QLH49" s="135" t="s">
        <v>97</v>
      </c>
      <c r="QLI49" s="135" t="s">
        <v>97</v>
      </c>
      <c r="QLJ49" s="135" t="s">
        <v>97</v>
      </c>
      <c r="QLK49" s="135" t="s">
        <v>97</v>
      </c>
      <c r="QLL49" s="135" t="s">
        <v>97</v>
      </c>
      <c r="QLM49" s="135" t="s">
        <v>97</v>
      </c>
      <c r="QLN49" s="135" t="s">
        <v>97</v>
      </c>
      <c r="QLO49" s="135" t="s">
        <v>97</v>
      </c>
      <c r="QLP49" s="135" t="s">
        <v>97</v>
      </c>
      <c r="QLQ49" s="135" t="s">
        <v>97</v>
      </c>
      <c r="QLR49" s="135" t="s">
        <v>97</v>
      </c>
      <c r="QLS49" s="135" t="s">
        <v>97</v>
      </c>
      <c r="QLT49" s="135" t="s">
        <v>97</v>
      </c>
      <c r="QLU49" s="135" t="s">
        <v>97</v>
      </c>
      <c r="QLV49" s="135" t="s">
        <v>97</v>
      </c>
      <c r="QLW49" s="135" t="s">
        <v>97</v>
      </c>
      <c r="QLX49" s="135" t="s">
        <v>97</v>
      </c>
      <c r="QLY49" s="135" t="s">
        <v>97</v>
      </c>
      <c r="QLZ49" s="135" t="s">
        <v>97</v>
      </c>
      <c r="QMA49" s="135" t="s">
        <v>97</v>
      </c>
      <c r="QMB49" s="135" t="s">
        <v>97</v>
      </c>
      <c r="QMC49" s="135" t="s">
        <v>97</v>
      </c>
      <c r="QMD49" s="135" t="s">
        <v>97</v>
      </c>
      <c r="QME49" s="135" t="s">
        <v>97</v>
      </c>
      <c r="QMF49" s="135" t="s">
        <v>97</v>
      </c>
      <c r="QMG49" s="135" t="s">
        <v>97</v>
      </c>
      <c r="QMH49" s="135" t="s">
        <v>97</v>
      </c>
      <c r="QMI49" s="135" t="s">
        <v>97</v>
      </c>
      <c r="QMJ49" s="135" t="s">
        <v>97</v>
      </c>
      <c r="QMK49" s="135" t="s">
        <v>97</v>
      </c>
      <c r="QML49" s="135" t="s">
        <v>97</v>
      </c>
      <c r="QMM49" s="135" t="s">
        <v>97</v>
      </c>
      <c r="QMN49" s="135" t="s">
        <v>97</v>
      </c>
      <c r="QMO49" s="135" t="s">
        <v>97</v>
      </c>
      <c r="QMP49" s="135" t="s">
        <v>97</v>
      </c>
      <c r="QMQ49" s="135" t="s">
        <v>97</v>
      </c>
      <c r="QMR49" s="135" t="s">
        <v>97</v>
      </c>
      <c r="QMS49" s="135" t="s">
        <v>97</v>
      </c>
      <c r="QMT49" s="135" t="s">
        <v>97</v>
      </c>
      <c r="QMU49" s="135" t="s">
        <v>97</v>
      </c>
      <c r="QMV49" s="135" t="s">
        <v>97</v>
      </c>
      <c r="QMW49" s="135" t="s">
        <v>97</v>
      </c>
      <c r="QMX49" s="135" t="s">
        <v>97</v>
      </c>
      <c r="QMY49" s="135" t="s">
        <v>97</v>
      </c>
      <c r="QMZ49" s="135" t="s">
        <v>97</v>
      </c>
      <c r="QNA49" s="135" t="s">
        <v>97</v>
      </c>
      <c r="QNB49" s="135" t="s">
        <v>97</v>
      </c>
      <c r="QNC49" s="135" t="s">
        <v>97</v>
      </c>
      <c r="QND49" s="135" t="s">
        <v>97</v>
      </c>
      <c r="QNE49" s="135" t="s">
        <v>97</v>
      </c>
      <c r="QNF49" s="135" t="s">
        <v>97</v>
      </c>
      <c r="QNG49" s="135" t="s">
        <v>97</v>
      </c>
      <c r="QNH49" s="135" t="s">
        <v>97</v>
      </c>
      <c r="QNI49" s="135" t="s">
        <v>97</v>
      </c>
      <c r="QNJ49" s="135" t="s">
        <v>97</v>
      </c>
      <c r="QNK49" s="135" t="s">
        <v>97</v>
      </c>
      <c r="QNL49" s="135" t="s">
        <v>97</v>
      </c>
      <c r="QNM49" s="135" t="s">
        <v>97</v>
      </c>
      <c r="QNN49" s="135" t="s">
        <v>97</v>
      </c>
      <c r="QNO49" s="135" t="s">
        <v>97</v>
      </c>
      <c r="QNP49" s="135" t="s">
        <v>97</v>
      </c>
      <c r="QNQ49" s="135" t="s">
        <v>97</v>
      </c>
      <c r="QNR49" s="135" t="s">
        <v>97</v>
      </c>
      <c r="QNS49" s="135" t="s">
        <v>97</v>
      </c>
      <c r="QNT49" s="135" t="s">
        <v>97</v>
      </c>
      <c r="QNU49" s="135" t="s">
        <v>97</v>
      </c>
      <c r="QNV49" s="135" t="s">
        <v>97</v>
      </c>
      <c r="QNW49" s="135" t="s">
        <v>97</v>
      </c>
      <c r="QNX49" s="135" t="s">
        <v>97</v>
      </c>
      <c r="QNY49" s="135" t="s">
        <v>97</v>
      </c>
      <c r="QNZ49" s="135" t="s">
        <v>97</v>
      </c>
      <c r="QOA49" s="135" t="s">
        <v>97</v>
      </c>
      <c r="QOB49" s="135" t="s">
        <v>97</v>
      </c>
      <c r="QOC49" s="135" t="s">
        <v>97</v>
      </c>
      <c r="QOD49" s="135" t="s">
        <v>97</v>
      </c>
      <c r="QOE49" s="135" t="s">
        <v>97</v>
      </c>
      <c r="QOF49" s="135" t="s">
        <v>97</v>
      </c>
      <c r="QOG49" s="135" t="s">
        <v>97</v>
      </c>
      <c r="QOH49" s="135" t="s">
        <v>97</v>
      </c>
      <c r="QOI49" s="135" t="s">
        <v>97</v>
      </c>
      <c r="QOJ49" s="135" t="s">
        <v>97</v>
      </c>
      <c r="QOK49" s="135" t="s">
        <v>97</v>
      </c>
      <c r="QOL49" s="135" t="s">
        <v>97</v>
      </c>
      <c r="QOM49" s="135" t="s">
        <v>97</v>
      </c>
      <c r="QON49" s="135" t="s">
        <v>97</v>
      </c>
      <c r="QOO49" s="135" t="s">
        <v>97</v>
      </c>
      <c r="QOP49" s="135" t="s">
        <v>97</v>
      </c>
      <c r="QOQ49" s="135" t="s">
        <v>97</v>
      </c>
      <c r="QOR49" s="135" t="s">
        <v>97</v>
      </c>
      <c r="QOS49" s="135" t="s">
        <v>97</v>
      </c>
      <c r="QOT49" s="135" t="s">
        <v>97</v>
      </c>
      <c r="QOU49" s="135" t="s">
        <v>97</v>
      </c>
      <c r="QOV49" s="135" t="s">
        <v>97</v>
      </c>
      <c r="QOW49" s="135" t="s">
        <v>97</v>
      </c>
      <c r="QOX49" s="135" t="s">
        <v>97</v>
      </c>
      <c r="QOY49" s="135" t="s">
        <v>97</v>
      </c>
      <c r="QOZ49" s="135" t="s">
        <v>97</v>
      </c>
      <c r="QPA49" s="135" t="s">
        <v>97</v>
      </c>
      <c r="QPB49" s="135" t="s">
        <v>97</v>
      </c>
      <c r="QPC49" s="135" t="s">
        <v>97</v>
      </c>
      <c r="QPD49" s="135" t="s">
        <v>97</v>
      </c>
      <c r="QPE49" s="135" t="s">
        <v>97</v>
      </c>
      <c r="QPF49" s="135" t="s">
        <v>97</v>
      </c>
      <c r="QPG49" s="135" t="s">
        <v>97</v>
      </c>
      <c r="QPH49" s="135" t="s">
        <v>97</v>
      </c>
      <c r="QPI49" s="135" t="s">
        <v>97</v>
      </c>
      <c r="QPJ49" s="135" t="s">
        <v>97</v>
      </c>
      <c r="QPK49" s="135" t="s">
        <v>97</v>
      </c>
      <c r="QPL49" s="135" t="s">
        <v>97</v>
      </c>
      <c r="QPM49" s="135" t="s">
        <v>97</v>
      </c>
      <c r="QPN49" s="135" t="s">
        <v>97</v>
      </c>
      <c r="QPO49" s="135" t="s">
        <v>97</v>
      </c>
      <c r="QPP49" s="135" t="s">
        <v>97</v>
      </c>
      <c r="QPQ49" s="135" t="s">
        <v>97</v>
      </c>
      <c r="QPR49" s="135" t="s">
        <v>97</v>
      </c>
      <c r="QPS49" s="135" t="s">
        <v>97</v>
      </c>
      <c r="QPT49" s="135" t="s">
        <v>97</v>
      </c>
      <c r="QPU49" s="135" t="s">
        <v>97</v>
      </c>
      <c r="QPV49" s="135" t="s">
        <v>97</v>
      </c>
      <c r="QPW49" s="135" t="s">
        <v>97</v>
      </c>
      <c r="QPX49" s="135" t="s">
        <v>97</v>
      </c>
      <c r="QPY49" s="135" t="s">
        <v>97</v>
      </c>
      <c r="QPZ49" s="135" t="s">
        <v>97</v>
      </c>
      <c r="QQA49" s="135" t="s">
        <v>97</v>
      </c>
      <c r="QQB49" s="135" t="s">
        <v>97</v>
      </c>
      <c r="QQC49" s="135" t="s">
        <v>97</v>
      </c>
      <c r="QQD49" s="135" t="s">
        <v>97</v>
      </c>
      <c r="QQE49" s="135" t="s">
        <v>97</v>
      </c>
      <c r="QQF49" s="135" t="s">
        <v>97</v>
      </c>
      <c r="QQG49" s="135" t="s">
        <v>97</v>
      </c>
      <c r="QQH49" s="135" t="s">
        <v>97</v>
      </c>
      <c r="QQI49" s="135" t="s">
        <v>97</v>
      </c>
      <c r="QQJ49" s="135" t="s">
        <v>97</v>
      </c>
      <c r="QQK49" s="135" t="s">
        <v>97</v>
      </c>
      <c r="QQL49" s="135" t="s">
        <v>97</v>
      </c>
      <c r="QQM49" s="135" t="s">
        <v>97</v>
      </c>
      <c r="QQN49" s="135" t="s">
        <v>97</v>
      </c>
      <c r="QQO49" s="135" t="s">
        <v>97</v>
      </c>
      <c r="QQP49" s="135" t="s">
        <v>97</v>
      </c>
      <c r="QQQ49" s="135" t="s">
        <v>97</v>
      </c>
      <c r="QQR49" s="135" t="s">
        <v>97</v>
      </c>
      <c r="QQS49" s="135" t="s">
        <v>97</v>
      </c>
      <c r="QQT49" s="135" t="s">
        <v>97</v>
      </c>
      <c r="QQU49" s="135" t="s">
        <v>97</v>
      </c>
      <c r="QQV49" s="135" t="s">
        <v>97</v>
      </c>
      <c r="QQW49" s="135" t="s">
        <v>97</v>
      </c>
      <c r="QQX49" s="135" t="s">
        <v>97</v>
      </c>
      <c r="QQY49" s="135" t="s">
        <v>97</v>
      </c>
      <c r="QQZ49" s="135" t="s">
        <v>97</v>
      </c>
      <c r="QRA49" s="135" t="s">
        <v>97</v>
      </c>
      <c r="QRB49" s="135" t="s">
        <v>97</v>
      </c>
      <c r="QRC49" s="135" t="s">
        <v>97</v>
      </c>
      <c r="QRD49" s="135" t="s">
        <v>97</v>
      </c>
      <c r="QRE49" s="135" t="s">
        <v>97</v>
      </c>
      <c r="QRF49" s="135" t="s">
        <v>97</v>
      </c>
      <c r="QRG49" s="135" t="s">
        <v>97</v>
      </c>
      <c r="QRH49" s="135" t="s">
        <v>97</v>
      </c>
      <c r="QRI49" s="135" t="s">
        <v>97</v>
      </c>
      <c r="QRJ49" s="135" t="s">
        <v>97</v>
      </c>
      <c r="QRK49" s="135" t="s">
        <v>97</v>
      </c>
      <c r="QRL49" s="135" t="s">
        <v>97</v>
      </c>
      <c r="QRM49" s="135" t="s">
        <v>97</v>
      </c>
      <c r="QRN49" s="135" t="s">
        <v>97</v>
      </c>
      <c r="QRO49" s="135" t="s">
        <v>97</v>
      </c>
      <c r="QRP49" s="135" t="s">
        <v>97</v>
      </c>
      <c r="QRQ49" s="135" t="s">
        <v>97</v>
      </c>
      <c r="QRR49" s="135" t="s">
        <v>97</v>
      </c>
      <c r="QRS49" s="135" t="s">
        <v>97</v>
      </c>
      <c r="QRT49" s="135" t="s">
        <v>97</v>
      </c>
      <c r="QRU49" s="135" t="s">
        <v>97</v>
      </c>
      <c r="QRV49" s="135" t="s">
        <v>97</v>
      </c>
      <c r="QRW49" s="135" t="s">
        <v>97</v>
      </c>
      <c r="QRX49" s="135" t="s">
        <v>97</v>
      </c>
      <c r="QRY49" s="135" t="s">
        <v>97</v>
      </c>
      <c r="QRZ49" s="135" t="s">
        <v>97</v>
      </c>
      <c r="QSA49" s="135" t="s">
        <v>97</v>
      </c>
      <c r="QSB49" s="135" t="s">
        <v>97</v>
      </c>
      <c r="QSC49" s="135" t="s">
        <v>97</v>
      </c>
      <c r="QSD49" s="135" t="s">
        <v>97</v>
      </c>
      <c r="QSE49" s="135" t="s">
        <v>97</v>
      </c>
      <c r="QSF49" s="135" t="s">
        <v>97</v>
      </c>
      <c r="QSG49" s="135" t="s">
        <v>97</v>
      </c>
      <c r="QSH49" s="135" t="s">
        <v>97</v>
      </c>
      <c r="QSI49" s="135" t="s">
        <v>97</v>
      </c>
      <c r="QSJ49" s="135" t="s">
        <v>97</v>
      </c>
      <c r="QSK49" s="135" t="s">
        <v>97</v>
      </c>
      <c r="QSL49" s="135" t="s">
        <v>97</v>
      </c>
      <c r="QSM49" s="135" t="s">
        <v>97</v>
      </c>
      <c r="QSN49" s="135" t="s">
        <v>97</v>
      </c>
      <c r="QSO49" s="135" t="s">
        <v>97</v>
      </c>
      <c r="QSP49" s="135" t="s">
        <v>97</v>
      </c>
      <c r="QSQ49" s="135" t="s">
        <v>97</v>
      </c>
      <c r="QSR49" s="135" t="s">
        <v>97</v>
      </c>
      <c r="QSS49" s="135" t="s">
        <v>97</v>
      </c>
      <c r="QST49" s="135" t="s">
        <v>97</v>
      </c>
      <c r="QSU49" s="135" t="s">
        <v>97</v>
      </c>
      <c r="QSV49" s="135" t="s">
        <v>97</v>
      </c>
      <c r="QSW49" s="135" t="s">
        <v>97</v>
      </c>
      <c r="QSX49" s="135" t="s">
        <v>97</v>
      </c>
      <c r="QSY49" s="135" t="s">
        <v>97</v>
      </c>
      <c r="QSZ49" s="135" t="s">
        <v>97</v>
      </c>
      <c r="QTA49" s="135" t="s">
        <v>97</v>
      </c>
      <c r="QTB49" s="135" t="s">
        <v>97</v>
      </c>
      <c r="QTC49" s="135" t="s">
        <v>97</v>
      </c>
      <c r="QTD49" s="135" t="s">
        <v>97</v>
      </c>
      <c r="QTE49" s="135" t="s">
        <v>97</v>
      </c>
      <c r="QTF49" s="135" t="s">
        <v>97</v>
      </c>
      <c r="QTG49" s="135" t="s">
        <v>97</v>
      </c>
      <c r="QTH49" s="135" t="s">
        <v>97</v>
      </c>
      <c r="QTI49" s="135" t="s">
        <v>97</v>
      </c>
      <c r="QTJ49" s="135" t="s">
        <v>97</v>
      </c>
      <c r="QTK49" s="135" t="s">
        <v>97</v>
      </c>
      <c r="QTL49" s="135" t="s">
        <v>97</v>
      </c>
      <c r="QTM49" s="135" t="s">
        <v>97</v>
      </c>
      <c r="QTN49" s="135" t="s">
        <v>97</v>
      </c>
      <c r="QTO49" s="135" t="s">
        <v>97</v>
      </c>
      <c r="QTP49" s="135" t="s">
        <v>97</v>
      </c>
      <c r="QTQ49" s="135" t="s">
        <v>97</v>
      </c>
      <c r="QTR49" s="135" t="s">
        <v>97</v>
      </c>
      <c r="QTS49" s="135" t="s">
        <v>97</v>
      </c>
      <c r="QTT49" s="135" t="s">
        <v>97</v>
      </c>
      <c r="QTU49" s="135" t="s">
        <v>97</v>
      </c>
      <c r="QTV49" s="135" t="s">
        <v>97</v>
      </c>
      <c r="QTW49" s="135" t="s">
        <v>97</v>
      </c>
      <c r="QTX49" s="135" t="s">
        <v>97</v>
      </c>
      <c r="QTY49" s="135" t="s">
        <v>97</v>
      </c>
      <c r="QTZ49" s="135" t="s">
        <v>97</v>
      </c>
      <c r="QUA49" s="135" t="s">
        <v>97</v>
      </c>
      <c r="QUB49" s="135" t="s">
        <v>97</v>
      </c>
      <c r="QUC49" s="135" t="s">
        <v>97</v>
      </c>
      <c r="QUD49" s="135" t="s">
        <v>97</v>
      </c>
      <c r="QUE49" s="135" t="s">
        <v>97</v>
      </c>
      <c r="QUF49" s="135" t="s">
        <v>97</v>
      </c>
      <c r="QUG49" s="135" t="s">
        <v>97</v>
      </c>
      <c r="QUH49" s="135" t="s">
        <v>97</v>
      </c>
      <c r="QUI49" s="135" t="s">
        <v>97</v>
      </c>
      <c r="QUJ49" s="135" t="s">
        <v>97</v>
      </c>
      <c r="QUK49" s="135" t="s">
        <v>97</v>
      </c>
      <c r="QUL49" s="135" t="s">
        <v>97</v>
      </c>
      <c r="QUM49" s="135" t="s">
        <v>97</v>
      </c>
      <c r="QUN49" s="135" t="s">
        <v>97</v>
      </c>
      <c r="QUO49" s="135" t="s">
        <v>97</v>
      </c>
      <c r="QUP49" s="135" t="s">
        <v>97</v>
      </c>
      <c r="QUQ49" s="135" t="s">
        <v>97</v>
      </c>
      <c r="QUR49" s="135" t="s">
        <v>97</v>
      </c>
      <c r="QUS49" s="135" t="s">
        <v>97</v>
      </c>
      <c r="QUT49" s="135" t="s">
        <v>97</v>
      </c>
      <c r="QUU49" s="135" t="s">
        <v>97</v>
      </c>
      <c r="QUV49" s="135" t="s">
        <v>97</v>
      </c>
      <c r="QUW49" s="135" t="s">
        <v>97</v>
      </c>
      <c r="QUX49" s="135" t="s">
        <v>97</v>
      </c>
      <c r="QUY49" s="135" t="s">
        <v>97</v>
      </c>
      <c r="QUZ49" s="135" t="s">
        <v>97</v>
      </c>
      <c r="QVA49" s="135" t="s">
        <v>97</v>
      </c>
      <c r="QVB49" s="135" t="s">
        <v>97</v>
      </c>
      <c r="QVC49" s="135" t="s">
        <v>97</v>
      </c>
      <c r="QVD49" s="135" t="s">
        <v>97</v>
      </c>
      <c r="QVE49" s="135" t="s">
        <v>97</v>
      </c>
      <c r="QVF49" s="135" t="s">
        <v>97</v>
      </c>
      <c r="QVG49" s="135" t="s">
        <v>97</v>
      </c>
      <c r="QVH49" s="135" t="s">
        <v>97</v>
      </c>
      <c r="QVI49" s="135" t="s">
        <v>97</v>
      </c>
      <c r="QVJ49" s="135" t="s">
        <v>97</v>
      </c>
      <c r="QVK49" s="135" t="s">
        <v>97</v>
      </c>
      <c r="QVL49" s="135" t="s">
        <v>97</v>
      </c>
      <c r="QVM49" s="135" t="s">
        <v>97</v>
      </c>
      <c r="QVN49" s="135" t="s">
        <v>97</v>
      </c>
      <c r="QVO49" s="135" t="s">
        <v>97</v>
      </c>
      <c r="QVP49" s="135" t="s">
        <v>97</v>
      </c>
      <c r="QVQ49" s="135" t="s">
        <v>97</v>
      </c>
      <c r="QVR49" s="135" t="s">
        <v>97</v>
      </c>
      <c r="QVS49" s="135" t="s">
        <v>97</v>
      </c>
      <c r="QVT49" s="135" t="s">
        <v>97</v>
      </c>
      <c r="QVU49" s="135" t="s">
        <v>97</v>
      </c>
      <c r="QVV49" s="135" t="s">
        <v>97</v>
      </c>
      <c r="QVW49" s="135" t="s">
        <v>97</v>
      </c>
      <c r="QVX49" s="135" t="s">
        <v>97</v>
      </c>
      <c r="QVY49" s="135" t="s">
        <v>97</v>
      </c>
      <c r="QVZ49" s="135" t="s">
        <v>97</v>
      </c>
      <c r="QWA49" s="135" t="s">
        <v>97</v>
      </c>
      <c r="QWB49" s="135" t="s">
        <v>97</v>
      </c>
      <c r="QWC49" s="135" t="s">
        <v>97</v>
      </c>
      <c r="QWD49" s="135" t="s">
        <v>97</v>
      </c>
      <c r="QWE49" s="135" t="s">
        <v>97</v>
      </c>
      <c r="QWF49" s="135" t="s">
        <v>97</v>
      </c>
      <c r="QWG49" s="135" t="s">
        <v>97</v>
      </c>
      <c r="QWH49" s="135" t="s">
        <v>97</v>
      </c>
      <c r="QWI49" s="135" t="s">
        <v>97</v>
      </c>
      <c r="QWJ49" s="135" t="s">
        <v>97</v>
      </c>
      <c r="QWK49" s="135" t="s">
        <v>97</v>
      </c>
      <c r="QWL49" s="135" t="s">
        <v>97</v>
      </c>
      <c r="QWM49" s="135" t="s">
        <v>97</v>
      </c>
      <c r="QWN49" s="135" t="s">
        <v>97</v>
      </c>
      <c r="QWO49" s="135" t="s">
        <v>97</v>
      </c>
      <c r="QWP49" s="135" t="s">
        <v>97</v>
      </c>
      <c r="QWQ49" s="135" t="s">
        <v>97</v>
      </c>
      <c r="QWR49" s="135" t="s">
        <v>97</v>
      </c>
      <c r="QWS49" s="135" t="s">
        <v>97</v>
      </c>
      <c r="QWT49" s="135" t="s">
        <v>97</v>
      </c>
      <c r="QWU49" s="135" t="s">
        <v>97</v>
      </c>
      <c r="QWV49" s="135" t="s">
        <v>97</v>
      </c>
      <c r="QWW49" s="135" t="s">
        <v>97</v>
      </c>
      <c r="QWX49" s="135" t="s">
        <v>97</v>
      </c>
      <c r="QWY49" s="135" t="s">
        <v>97</v>
      </c>
      <c r="QWZ49" s="135" t="s">
        <v>97</v>
      </c>
      <c r="QXA49" s="135" t="s">
        <v>97</v>
      </c>
      <c r="QXB49" s="135" t="s">
        <v>97</v>
      </c>
      <c r="QXC49" s="135" t="s">
        <v>97</v>
      </c>
      <c r="QXD49" s="135" t="s">
        <v>97</v>
      </c>
      <c r="QXE49" s="135" t="s">
        <v>97</v>
      </c>
      <c r="QXF49" s="135" t="s">
        <v>97</v>
      </c>
      <c r="QXG49" s="135" t="s">
        <v>97</v>
      </c>
      <c r="QXH49" s="135" t="s">
        <v>97</v>
      </c>
      <c r="QXI49" s="135" t="s">
        <v>97</v>
      </c>
      <c r="QXJ49" s="135" t="s">
        <v>97</v>
      </c>
      <c r="QXK49" s="135" t="s">
        <v>97</v>
      </c>
      <c r="QXL49" s="135" t="s">
        <v>97</v>
      </c>
      <c r="QXM49" s="135" t="s">
        <v>97</v>
      </c>
      <c r="QXN49" s="135" t="s">
        <v>97</v>
      </c>
      <c r="QXO49" s="135" t="s">
        <v>97</v>
      </c>
      <c r="QXP49" s="135" t="s">
        <v>97</v>
      </c>
      <c r="QXQ49" s="135" t="s">
        <v>97</v>
      </c>
      <c r="QXR49" s="135" t="s">
        <v>97</v>
      </c>
      <c r="QXS49" s="135" t="s">
        <v>97</v>
      </c>
      <c r="QXT49" s="135" t="s">
        <v>97</v>
      </c>
      <c r="QXU49" s="135" t="s">
        <v>97</v>
      </c>
      <c r="QXV49" s="135" t="s">
        <v>97</v>
      </c>
      <c r="QXW49" s="135" t="s">
        <v>97</v>
      </c>
      <c r="QXX49" s="135" t="s">
        <v>97</v>
      </c>
      <c r="QXY49" s="135" t="s">
        <v>97</v>
      </c>
      <c r="QXZ49" s="135" t="s">
        <v>97</v>
      </c>
      <c r="QYA49" s="135" t="s">
        <v>97</v>
      </c>
      <c r="QYB49" s="135" t="s">
        <v>97</v>
      </c>
      <c r="QYC49" s="135" t="s">
        <v>97</v>
      </c>
      <c r="QYD49" s="135" t="s">
        <v>97</v>
      </c>
      <c r="QYE49" s="135" t="s">
        <v>97</v>
      </c>
      <c r="QYF49" s="135" t="s">
        <v>97</v>
      </c>
      <c r="QYG49" s="135" t="s">
        <v>97</v>
      </c>
      <c r="QYH49" s="135" t="s">
        <v>97</v>
      </c>
      <c r="QYI49" s="135" t="s">
        <v>97</v>
      </c>
      <c r="QYJ49" s="135" t="s">
        <v>97</v>
      </c>
      <c r="QYK49" s="135" t="s">
        <v>97</v>
      </c>
      <c r="QYL49" s="135" t="s">
        <v>97</v>
      </c>
      <c r="QYM49" s="135" t="s">
        <v>97</v>
      </c>
      <c r="QYN49" s="135" t="s">
        <v>97</v>
      </c>
      <c r="QYO49" s="135" t="s">
        <v>97</v>
      </c>
      <c r="QYP49" s="135" t="s">
        <v>97</v>
      </c>
      <c r="QYQ49" s="135" t="s">
        <v>97</v>
      </c>
      <c r="QYR49" s="135" t="s">
        <v>97</v>
      </c>
      <c r="QYS49" s="135" t="s">
        <v>97</v>
      </c>
      <c r="QYT49" s="135" t="s">
        <v>97</v>
      </c>
      <c r="QYU49" s="135" t="s">
        <v>97</v>
      </c>
      <c r="QYV49" s="135" t="s">
        <v>97</v>
      </c>
      <c r="QYW49" s="135" t="s">
        <v>97</v>
      </c>
      <c r="QYX49" s="135" t="s">
        <v>97</v>
      </c>
      <c r="QYY49" s="135" t="s">
        <v>97</v>
      </c>
      <c r="QYZ49" s="135" t="s">
        <v>97</v>
      </c>
      <c r="QZA49" s="135" t="s">
        <v>97</v>
      </c>
      <c r="QZB49" s="135" t="s">
        <v>97</v>
      </c>
      <c r="QZC49" s="135" t="s">
        <v>97</v>
      </c>
      <c r="QZD49" s="135" t="s">
        <v>97</v>
      </c>
      <c r="QZE49" s="135" t="s">
        <v>97</v>
      </c>
      <c r="QZF49" s="135" t="s">
        <v>97</v>
      </c>
      <c r="QZG49" s="135" t="s">
        <v>97</v>
      </c>
      <c r="QZH49" s="135" t="s">
        <v>97</v>
      </c>
      <c r="QZI49" s="135" t="s">
        <v>97</v>
      </c>
      <c r="QZJ49" s="135" t="s">
        <v>97</v>
      </c>
      <c r="QZK49" s="135" t="s">
        <v>97</v>
      </c>
      <c r="QZL49" s="135" t="s">
        <v>97</v>
      </c>
      <c r="QZM49" s="135" t="s">
        <v>97</v>
      </c>
      <c r="QZN49" s="135" t="s">
        <v>97</v>
      </c>
      <c r="QZO49" s="135" t="s">
        <v>97</v>
      </c>
      <c r="QZP49" s="135" t="s">
        <v>97</v>
      </c>
      <c r="QZQ49" s="135" t="s">
        <v>97</v>
      </c>
      <c r="QZR49" s="135" t="s">
        <v>97</v>
      </c>
      <c r="QZS49" s="135" t="s">
        <v>97</v>
      </c>
      <c r="QZT49" s="135" t="s">
        <v>97</v>
      </c>
      <c r="QZU49" s="135" t="s">
        <v>97</v>
      </c>
      <c r="QZV49" s="135" t="s">
        <v>97</v>
      </c>
      <c r="QZW49" s="135" t="s">
        <v>97</v>
      </c>
      <c r="QZX49" s="135" t="s">
        <v>97</v>
      </c>
      <c r="QZY49" s="135" t="s">
        <v>97</v>
      </c>
      <c r="QZZ49" s="135" t="s">
        <v>97</v>
      </c>
      <c r="RAA49" s="135" t="s">
        <v>97</v>
      </c>
      <c r="RAB49" s="135" t="s">
        <v>97</v>
      </c>
      <c r="RAC49" s="135" t="s">
        <v>97</v>
      </c>
      <c r="RAD49" s="135" t="s">
        <v>97</v>
      </c>
      <c r="RAE49" s="135" t="s">
        <v>97</v>
      </c>
      <c r="RAF49" s="135" t="s">
        <v>97</v>
      </c>
      <c r="RAG49" s="135" t="s">
        <v>97</v>
      </c>
      <c r="RAH49" s="135" t="s">
        <v>97</v>
      </c>
      <c r="RAI49" s="135" t="s">
        <v>97</v>
      </c>
      <c r="RAJ49" s="135" t="s">
        <v>97</v>
      </c>
      <c r="RAK49" s="135" t="s">
        <v>97</v>
      </c>
      <c r="RAL49" s="135" t="s">
        <v>97</v>
      </c>
      <c r="RAM49" s="135" t="s">
        <v>97</v>
      </c>
      <c r="RAN49" s="135" t="s">
        <v>97</v>
      </c>
      <c r="RAO49" s="135" t="s">
        <v>97</v>
      </c>
      <c r="RAP49" s="135" t="s">
        <v>97</v>
      </c>
      <c r="RAQ49" s="135" t="s">
        <v>97</v>
      </c>
      <c r="RAR49" s="135" t="s">
        <v>97</v>
      </c>
      <c r="RAS49" s="135" t="s">
        <v>97</v>
      </c>
      <c r="RAT49" s="135" t="s">
        <v>97</v>
      </c>
      <c r="RAU49" s="135" t="s">
        <v>97</v>
      </c>
      <c r="RAV49" s="135" t="s">
        <v>97</v>
      </c>
      <c r="RAW49" s="135" t="s">
        <v>97</v>
      </c>
      <c r="RAX49" s="135" t="s">
        <v>97</v>
      </c>
      <c r="RAY49" s="135" t="s">
        <v>97</v>
      </c>
      <c r="RAZ49" s="135" t="s">
        <v>97</v>
      </c>
      <c r="RBA49" s="135" t="s">
        <v>97</v>
      </c>
      <c r="RBB49" s="135" t="s">
        <v>97</v>
      </c>
      <c r="RBC49" s="135" t="s">
        <v>97</v>
      </c>
      <c r="RBD49" s="135" t="s">
        <v>97</v>
      </c>
      <c r="RBE49" s="135" t="s">
        <v>97</v>
      </c>
      <c r="RBF49" s="135" t="s">
        <v>97</v>
      </c>
      <c r="RBG49" s="135" t="s">
        <v>97</v>
      </c>
      <c r="RBH49" s="135" t="s">
        <v>97</v>
      </c>
      <c r="RBI49" s="135" t="s">
        <v>97</v>
      </c>
      <c r="RBJ49" s="135" t="s">
        <v>97</v>
      </c>
      <c r="RBK49" s="135" t="s">
        <v>97</v>
      </c>
      <c r="RBL49" s="135" t="s">
        <v>97</v>
      </c>
      <c r="RBM49" s="135" t="s">
        <v>97</v>
      </c>
      <c r="RBN49" s="135" t="s">
        <v>97</v>
      </c>
      <c r="RBO49" s="135" t="s">
        <v>97</v>
      </c>
      <c r="RBP49" s="135" t="s">
        <v>97</v>
      </c>
      <c r="RBQ49" s="135" t="s">
        <v>97</v>
      </c>
      <c r="RBR49" s="135" t="s">
        <v>97</v>
      </c>
      <c r="RBS49" s="135" t="s">
        <v>97</v>
      </c>
      <c r="RBT49" s="135" t="s">
        <v>97</v>
      </c>
      <c r="RBU49" s="135" t="s">
        <v>97</v>
      </c>
      <c r="RBV49" s="135" t="s">
        <v>97</v>
      </c>
      <c r="RBW49" s="135" t="s">
        <v>97</v>
      </c>
      <c r="RBX49" s="135" t="s">
        <v>97</v>
      </c>
      <c r="RBY49" s="135" t="s">
        <v>97</v>
      </c>
      <c r="RBZ49" s="135" t="s">
        <v>97</v>
      </c>
      <c r="RCA49" s="135" t="s">
        <v>97</v>
      </c>
      <c r="RCB49" s="135" t="s">
        <v>97</v>
      </c>
      <c r="RCC49" s="135" t="s">
        <v>97</v>
      </c>
      <c r="RCD49" s="135" t="s">
        <v>97</v>
      </c>
      <c r="RCE49" s="135" t="s">
        <v>97</v>
      </c>
      <c r="RCF49" s="135" t="s">
        <v>97</v>
      </c>
      <c r="RCG49" s="135" t="s">
        <v>97</v>
      </c>
      <c r="RCH49" s="135" t="s">
        <v>97</v>
      </c>
      <c r="RCI49" s="135" t="s">
        <v>97</v>
      </c>
      <c r="RCJ49" s="135" t="s">
        <v>97</v>
      </c>
      <c r="RCK49" s="135" t="s">
        <v>97</v>
      </c>
      <c r="RCL49" s="135" t="s">
        <v>97</v>
      </c>
      <c r="RCM49" s="135" t="s">
        <v>97</v>
      </c>
      <c r="RCN49" s="135" t="s">
        <v>97</v>
      </c>
      <c r="RCO49" s="135" t="s">
        <v>97</v>
      </c>
      <c r="RCP49" s="135" t="s">
        <v>97</v>
      </c>
      <c r="RCQ49" s="135" t="s">
        <v>97</v>
      </c>
      <c r="RCR49" s="135" t="s">
        <v>97</v>
      </c>
      <c r="RCS49" s="135" t="s">
        <v>97</v>
      </c>
      <c r="RCT49" s="135" t="s">
        <v>97</v>
      </c>
      <c r="RCU49" s="135" t="s">
        <v>97</v>
      </c>
      <c r="RCV49" s="135" t="s">
        <v>97</v>
      </c>
      <c r="RCW49" s="135" t="s">
        <v>97</v>
      </c>
      <c r="RCX49" s="135" t="s">
        <v>97</v>
      </c>
      <c r="RCY49" s="135" t="s">
        <v>97</v>
      </c>
      <c r="RCZ49" s="135" t="s">
        <v>97</v>
      </c>
      <c r="RDA49" s="135" t="s">
        <v>97</v>
      </c>
      <c r="RDB49" s="135" t="s">
        <v>97</v>
      </c>
      <c r="RDC49" s="135" t="s">
        <v>97</v>
      </c>
      <c r="RDD49" s="135" t="s">
        <v>97</v>
      </c>
      <c r="RDE49" s="135" t="s">
        <v>97</v>
      </c>
      <c r="RDF49" s="135" t="s">
        <v>97</v>
      </c>
      <c r="RDG49" s="135" t="s">
        <v>97</v>
      </c>
      <c r="RDH49" s="135" t="s">
        <v>97</v>
      </c>
      <c r="RDI49" s="135" t="s">
        <v>97</v>
      </c>
      <c r="RDJ49" s="135" t="s">
        <v>97</v>
      </c>
      <c r="RDK49" s="135" t="s">
        <v>97</v>
      </c>
      <c r="RDL49" s="135" t="s">
        <v>97</v>
      </c>
      <c r="RDM49" s="135" t="s">
        <v>97</v>
      </c>
      <c r="RDN49" s="135" t="s">
        <v>97</v>
      </c>
      <c r="RDO49" s="135" t="s">
        <v>97</v>
      </c>
      <c r="RDP49" s="135" t="s">
        <v>97</v>
      </c>
      <c r="RDQ49" s="135" t="s">
        <v>97</v>
      </c>
      <c r="RDR49" s="135" t="s">
        <v>97</v>
      </c>
      <c r="RDS49" s="135" t="s">
        <v>97</v>
      </c>
      <c r="RDT49" s="135" t="s">
        <v>97</v>
      </c>
      <c r="RDU49" s="135" t="s">
        <v>97</v>
      </c>
      <c r="RDV49" s="135" t="s">
        <v>97</v>
      </c>
      <c r="RDW49" s="135" t="s">
        <v>97</v>
      </c>
      <c r="RDX49" s="135" t="s">
        <v>97</v>
      </c>
      <c r="RDY49" s="135" t="s">
        <v>97</v>
      </c>
      <c r="RDZ49" s="135" t="s">
        <v>97</v>
      </c>
      <c r="REA49" s="135" t="s">
        <v>97</v>
      </c>
      <c r="REB49" s="135" t="s">
        <v>97</v>
      </c>
      <c r="REC49" s="135" t="s">
        <v>97</v>
      </c>
      <c r="RED49" s="135" t="s">
        <v>97</v>
      </c>
      <c r="REE49" s="135" t="s">
        <v>97</v>
      </c>
      <c r="REF49" s="135" t="s">
        <v>97</v>
      </c>
      <c r="REG49" s="135" t="s">
        <v>97</v>
      </c>
      <c r="REH49" s="135" t="s">
        <v>97</v>
      </c>
      <c r="REI49" s="135" t="s">
        <v>97</v>
      </c>
      <c r="REJ49" s="135" t="s">
        <v>97</v>
      </c>
      <c r="REK49" s="135" t="s">
        <v>97</v>
      </c>
      <c r="REL49" s="135" t="s">
        <v>97</v>
      </c>
      <c r="REM49" s="135" t="s">
        <v>97</v>
      </c>
      <c r="REN49" s="135" t="s">
        <v>97</v>
      </c>
      <c r="REO49" s="135" t="s">
        <v>97</v>
      </c>
      <c r="REP49" s="135" t="s">
        <v>97</v>
      </c>
      <c r="REQ49" s="135" t="s">
        <v>97</v>
      </c>
      <c r="RER49" s="135" t="s">
        <v>97</v>
      </c>
      <c r="RES49" s="135" t="s">
        <v>97</v>
      </c>
      <c r="RET49" s="135" t="s">
        <v>97</v>
      </c>
      <c r="REU49" s="135" t="s">
        <v>97</v>
      </c>
      <c r="REV49" s="135" t="s">
        <v>97</v>
      </c>
      <c r="REW49" s="135" t="s">
        <v>97</v>
      </c>
      <c r="REX49" s="135" t="s">
        <v>97</v>
      </c>
      <c r="REY49" s="135" t="s">
        <v>97</v>
      </c>
      <c r="REZ49" s="135" t="s">
        <v>97</v>
      </c>
      <c r="RFA49" s="135" t="s">
        <v>97</v>
      </c>
      <c r="RFB49" s="135" t="s">
        <v>97</v>
      </c>
      <c r="RFC49" s="135" t="s">
        <v>97</v>
      </c>
      <c r="RFD49" s="135" t="s">
        <v>97</v>
      </c>
      <c r="RFE49" s="135" t="s">
        <v>97</v>
      </c>
      <c r="RFF49" s="135" t="s">
        <v>97</v>
      </c>
      <c r="RFG49" s="135" t="s">
        <v>97</v>
      </c>
      <c r="RFH49" s="135" t="s">
        <v>97</v>
      </c>
      <c r="RFI49" s="135" t="s">
        <v>97</v>
      </c>
      <c r="RFJ49" s="135" t="s">
        <v>97</v>
      </c>
      <c r="RFK49" s="135" t="s">
        <v>97</v>
      </c>
      <c r="RFL49" s="135" t="s">
        <v>97</v>
      </c>
      <c r="RFM49" s="135" t="s">
        <v>97</v>
      </c>
      <c r="RFN49" s="135" t="s">
        <v>97</v>
      </c>
      <c r="RFO49" s="135" t="s">
        <v>97</v>
      </c>
      <c r="RFP49" s="135" t="s">
        <v>97</v>
      </c>
      <c r="RFQ49" s="135" t="s">
        <v>97</v>
      </c>
      <c r="RFR49" s="135" t="s">
        <v>97</v>
      </c>
      <c r="RFS49" s="135" t="s">
        <v>97</v>
      </c>
      <c r="RFT49" s="135" t="s">
        <v>97</v>
      </c>
      <c r="RFU49" s="135" t="s">
        <v>97</v>
      </c>
      <c r="RFV49" s="135" t="s">
        <v>97</v>
      </c>
      <c r="RFW49" s="135" t="s">
        <v>97</v>
      </c>
      <c r="RFX49" s="135" t="s">
        <v>97</v>
      </c>
      <c r="RFY49" s="135" t="s">
        <v>97</v>
      </c>
      <c r="RFZ49" s="135" t="s">
        <v>97</v>
      </c>
      <c r="RGA49" s="135" t="s">
        <v>97</v>
      </c>
      <c r="RGB49" s="135" t="s">
        <v>97</v>
      </c>
      <c r="RGC49" s="135" t="s">
        <v>97</v>
      </c>
      <c r="RGD49" s="135" t="s">
        <v>97</v>
      </c>
      <c r="RGE49" s="135" t="s">
        <v>97</v>
      </c>
      <c r="RGF49" s="135" t="s">
        <v>97</v>
      </c>
      <c r="RGG49" s="135" t="s">
        <v>97</v>
      </c>
      <c r="RGH49" s="135" t="s">
        <v>97</v>
      </c>
      <c r="RGI49" s="135" t="s">
        <v>97</v>
      </c>
      <c r="RGJ49" s="135" t="s">
        <v>97</v>
      </c>
      <c r="RGK49" s="135" t="s">
        <v>97</v>
      </c>
      <c r="RGL49" s="135" t="s">
        <v>97</v>
      </c>
      <c r="RGM49" s="135" t="s">
        <v>97</v>
      </c>
      <c r="RGN49" s="135" t="s">
        <v>97</v>
      </c>
      <c r="RGO49" s="135" t="s">
        <v>97</v>
      </c>
      <c r="RGP49" s="135" t="s">
        <v>97</v>
      </c>
      <c r="RGQ49" s="135" t="s">
        <v>97</v>
      </c>
      <c r="RGR49" s="135" t="s">
        <v>97</v>
      </c>
      <c r="RGS49" s="135" t="s">
        <v>97</v>
      </c>
      <c r="RGT49" s="135" t="s">
        <v>97</v>
      </c>
      <c r="RGU49" s="135" t="s">
        <v>97</v>
      </c>
      <c r="RGV49" s="135" t="s">
        <v>97</v>
      </c>
      <c r="RGW49" s="135" t="s">
        <v>97</v>
      </c>
      <c r="RGX49" s="135" t="s">
        <v>97</v>
      </c>
      <c r="RGY49" s="135" t="s">
        <v>97</v>
      </c>
      <c r="RGZ49" s="135" t="s">
        <v>97</v>
      </c>
      <c r="RHA49" s="135" t="s">
        <v>97</v>
      </c>
      <c r="RHB49" s="135" t="s">
        <v>97</v>
      </c>
      <c r="RHC49" s="135" t="s">
        <v>97</v>
      </c>
      <c r="RHD49" s="135" t="s">
        <v>97</v>
      </c>
      <c r="RHE49" s="135" t="s">
        <v>97</v>
      </c>
      <c r="RHF49" s="135" t="s">
        <v>97</v>
      </c>
      <c r="RHG49" s="135" t="s">
        <v>97</v>
      </c>
      <c r="RHH49" s="135" t="s">
        <v>97</v>
      </c>
      <c r="RHI49" s="135" t="s">
        <v>97</v>
      </c>
      <c r="RHJ49" s="135" t="s">
        <v>97</v>
      </c>
      <c r="RHK49" s="135" t="s">
        <v>97</v>
      </c>
      <c r="RHL49" s="135" t="s">
        <v>97</v>
      </c>
      <c r="RHM49" s="135" t="s">
        <v>97</v>
      </c>
      <c r="RHN49" s="135" t="s">
        <v>97</v>
      </c>
      <c r="RHO49" s="135" t="s">
        <v>97</v>
      </c>
      <c r="RHP49" s="135" t="s">
        <v>97</v>
      </c>
      <c r="RHQ49" s="135" t="s">
        <v>97</v>
      </c>
      <c r="RHR49" s="135" t="s">
        <v>97</v>
      </c>
      <c r="RHS49" s="135" t="s">
        <v>97</v>
      </c>
      <c r="RHT49" s="135" t="s">
        <v>97</v>
      </c>
      <c r="RHU49" s="135" t="s">
        <v>97</v>
      </c>
      <c r="RHV49" s="135" t="s">
        <v>97</v>
      </c>
      <c r="RHW49" s="135" t="s">
        <v>97</v>
      </c>
      <c r="RHX49" s="135" t="s">
        <v>97</v>
      </c>
      <c r="RHY49" s="135" t="s">
        <v>97</v>
      </c>
      <c r="RHZ49" s="135" t="s">
        <v>97</v>
      </c>
      <c r="RIA49" s="135" t="s">
        <v>97</v>
      </c>
      <c r="RIB49" s="135" t="s">
        <v>97</v>
      </c>
      <c r="RIC49" s="135" t="s">
        <v>97</v>
      </c>
      <c r="RID49" s="135" t="s">
        <v>97</v>
      </c>
      <c r="RIE49" s="135" t="s">
        <v>97</v>
      </c>
      <c r="RIF49" s="135" t="s">
        <v>97</v>
      </c>
      <c r="RIG49" s="135" t="s">
        <v>97</v>
      </c>
      <c r="RIH49" s="135" t="s">
        <v>97</v>
      </c>
      <c r="RII49" s="135" t="s">
        <v>97</v>
      </c>
      <c r="RIJ49" s="135" t="s">
        <v>97</v>
      </c>
      <c r="RIK49" s="135" t="s">
        <v>97</v>
      </c>
      <c r="RIL49" s="135" t="s">
        <v>97</v>
      </c>
      <c r="RIM49" s="135" t="s">
        <v>97</v>
      </c>
      <c r="RIN49" s="135" t="s">
        <v>97</v>
      </c>
      <c r="RIO49" s="135" t="s">
        <v>97</v>
      </c>
      <c r="RIP49" s="135" t="s">
        <v>97</v>
      </c>
      <c r="RIQ49" s="135" t="s">
        <v>97</v>
      </c>
      <c r="RIR49" s="135" t="s">
        <v>97</v>
      </c>
      <c r="RIS49" s="135" t="s">
        <v>97</v>
      </c>
      <c r="RIT49" s="135" t="s">
        <v>97</v>
      </c>
      <c r="RIU49" s="135" t="s">
        <v>97</v>
      </c>
      <c r="RIV49" s="135" t="s">
        <v>97</v>
      </c>
      <c r="RIW49" s="135" t="s">
        <v>97</v>
      </c>
      <c r="RIX49" s="135" t="s">
        <v>97</v>
      </c>
      <c r="RIY49" s="135" t="s">
        <v>97</v>
      </c>
      <c r="RIZ49" s="135" t="s">
        <v>97</v>
      </c>
      <c r="RJA49" s="135" t="s">
        <v>97</v>
      </c>
      <c r="RJB49" s="135" t="s">
        <v>97</v>
      </c>
      <c r="RJC49" s="135" t="s">
        <v>97</v>
      </c>
      <c r="RJD49" s="135" t="s">
        <v>97</v>
      </c>
      <c r="RJE49" s="135" t="s">
        <v>97</v>
      </c>
      <c r="RJF49" s="135" t="s">
        <v>97</v>
      </c>
      <c r="RJG49" s="135" t="s">
        <v>97</v>
      </c>
      <c r="RJH49" s="135" t="s">
        <v>97</v>
      </c>
      <c r="RJI49" s="135" t="s">
        <v>97</v>
      </c>
      <c r="RJJ49" s="135" t="s">
        <v>97</v>
      </c>
      <c r="RJK49" s="135" t="s">
        <v>97</v>
      </c>
      <c r="RJL49" s="135" t="s">
        <v>97</v>
      </c>
      <c r="RJM49" s="135" t="s">
        <v>97</v>
      </c>
      <c r="RJN49" s="135" t="s">
        <v>97</v>
      </c>
      <c r="RJO49" s="135" t="s">
        <v>97</v>
      </c>
      <c r="RJP49" s="135" t="s">
        <v>97</v>
      </c>
      <c r="RJQ49" s="135" t="s">
        <v>97</v>
      </c>
      <c r="RJR49" s="135" t="s">
        <v>97</v>
      </c>
      <c r="RJS49" s="135" t="s">
        <v>97</v>
      </c>
      <c r="RJT49" s="135" t="s">
        <v>97</v>
      </c>
      <c r="RJU49" s="135" t="s">
        <v>97</v>
      </c>
      <c r="RJV49" s="135" t="s">
        <v>97</v>
      </c>
      <c r="RJW49" s="135" t="s">
        <v>97</v>
      </c>
      <c r="RJX49" s="135" t="s">
        <v>97</v>
      </c>
      <c r="RJY49" s="135" t="s">
        <v>97</v>
      </c>
      <c r="RJZ49" s="135" t="s">
        <v>97</v>
      </c>
      <c r="RKA49" s="135" t="s">
        <v>97</v>
      </c>
      <c r="RKB49" s="135" t="s">
        <v>97</v>
      </c>
      <c r="RKC49" s="135" t="s">
        <v>97</v>
      </c>
      <c r="RKD49" s="135" t="s">
        <v>97</v>
      </c>
      <c r="RKE49" s="135" t="s">
        <v>97</v>
      </c>
      <c r="RKF49" s="135" t="s">
        <v>97</v>
      </c>
      <c r="RKG49" s="135" t="s">
        <v>97</v>
      </c>
      <c r="RKH49" s="135" t="s">
        <v>97</v>
      </c>
      <c r="RKI49" s="135" t="s">
        <v>97</v>
      </c>
      <c r="RKJ49" s="135" t="s">
        <v>97</v>
      </c>
      <c r="RKK49" s="135" t="s">
        <v>97</v>
      </c>
      <c r="RKL49" s="135" t="s">
        <v>97</v>
      </c>
      <c r="RKM49" s="135" t="s">
        <v>97</v>
      </c>
      <c r="RKN49" s="135" t="s">
        <v>97</v>
      </c>
      <c r="RKO49" s="135" t="s">
        <v>97</v>
      </c>
      <c r="RKP49" s="135" t="s">
        <v>97</v>
      </c>
      <c r="RKQ49" s="135" t="s">
        <v>97</v>
      </c>
      <c r="RKR49" s="135" t="s">
        <v>97</v>
      </c>
      <c r="RKS49" s="135" t="s">
        <v>97</v>
      </c>
      <c r="RKT49" s="135" t="s">
        <v>97</v>
      </c>
      <c r="RKU49" s="135" t="s">
        <v>97</v>
      </c>
      <c r="RKV49" s="135" t="s">
        <v>97</v>
      </c>
      <c r="RKW49" s="135" t="s">
        <v>97</v>
      </c>
      <c r="RKX49" s="135" t="s">
        <v>97</v>
      </c>
      <c r="RKY49" s="135" t="s">
        <v>97</v>
      </c>
      <c r="RKZ49" s="135" t="s">
        <v>97</v>
      </c>
      <c r="RLA49" s="135" t="s">
        <v>97</v>
      </c>
      <c r="RLB49" s="135" t="s">
        <v>97</v>
      </c>
      <c r="RLC49" s="135" t="s">
        <v>97</v>
      </c>
      <c r="RLD49" s="135" t="s">
        <v>97</v>
      </c>
      <c r="RLE49" s="135" t="s">
        <v>97</v>
      </c>
      <c r="RLF49" s="135" t="s">
        <v>97</v>
      </c>
      <c r="RLG49" s="135" t="s">
        <v>97</v>
      </c>
      <c r="RLH49" s="135" t="s">
        <v>97</v>
      </c>
      <c r="RLI49" s="135" t="s">
        <v>97</v>
      </c>
      <c r="RLJ49" s="135" t="s">
        <v>97</v>
      </c>
      <c r="RLK49" s="135" t="s">
        <v>97</v>
      </c>
      <c r="RLL49" s="135" t="s">
        <v>97</v>
      </c>
      <c r="RLM49" s="135" t="s">
        <v>97</v>
      </c>
      <c r="RLN49" s="135" t="s">
        <v>97</v>
      </c>
      <c r="RLO49" s="135" t="s">
        <v>97</v>
      </c>
      <c r="RLP49" s="135" t="s">
        <v>97</v>
      </c>
      <c r="RLQ49" s="135" t="s">
        <v>97</v>
      </c>
      <c r="RLR49" s="135" t="s">
        <v>97</v>
      </c>
      <c r="RLS49" s="135" t="s">
        <v>97</v>
      </c>
      <c r="RLT49" s="135" t="s">
        <v>97</v>
      </c>
      <c r="RLU49" s="135" t="s">
        <v>97</v>
      </c>
      <c r="RLV49" s="135" t="s">
        <v>97</v>
      </c>
      <c r="RLW49" s="135" t="s">
        <v>97</v>
      </c>
      <c r="RLX49" s="135" t="s">
        <v>97</v>
      </c>
      <c r="RLY49" s="135" t="s">
        <v>97</v>
      </c>
      <c r="RLZ49" s="135" t="s">
        <v>97</v>
      </c>
      <c r="RMA49" s="135" t="s">
        <v>97</v>
      </c>
      <c r="RMB49" s="135" t="s">
        <v>97</v>
      </c>
      <c r="RMC49" s="135" t="s">
        <v>97</v>
      </c>
      <c r="RMD49" s="135" t="s">
        <v>97</v>
      </c>
      <c r="RME49" s="135" t="s">
        <v>97</v>
      </c>
      <c r="RMF49" s="135" t="s">
        <v>97</v>
      </c>
      <c r="RMG49" s="135" t="s">
        <v>97</v>
      </c>
      <c r="RMH49" s="135" t="s">
        <v>97</v>
      </c>
      <c r="RMI49" s="135" t="s">
        <v>97</v>
      </c>
      <c r="RMJ49" s="135" t="s">
        <v>97</v>
      </c>
      <c r="RMK49" s="135" t="s">
        <v>97</v>
      </c>
      <c r="RML49" s="135" t="s">
        <v>97</v>
      </c>
      <c r="RMM49" s="135" t="s">
        <v>97</v>
      </c>
      <c r="RMN49" s="135" t="s">
        <v>97</v>
      </c>
      <c r="RMO49" s="135" t="s">
        <v>97</v>
      </c>
      <c r="RMP49" s="135" t="s">
        <v>97</v>
      </c>
      <c r="RMQ49" s="135" t="s">
        <v>97</v>
      </c>
      <c r="RMR49" s="135" t="s">
        <v>97</v>
      </c>
      <c r="RMS49" s="135" t="s">
        <v>97</v>
      </c>
      <c r="RMT49" s="135" t="s">
        <v>97</v>
      </c>
      <c r="RMU49" s="135" t="s">
        <v>97</v>
      </c>
      <c r="RMV49" s="135" t="s">
        <v>97</v>
      </c>
      <c r="RMW49" s="135" t="s">
        <v>97</v>
      </c>
      <c r="RMX49" s="135" t="s">
        <v>97</v>
      </c>
      <c r="RMY49" s="135" t="s">
        <v>97</v>
      </c>
      <c r="RMZ49" s="135" t="s">
        <v>97</v>
      </c>
      <c r="RNA49" s="135" t="s">
        <v>97</v>
      </c>
      <c r="RNB49" s="135" t="s">
        <v>97</v>
      </c>
      <c r="RNC49" s="135" t="s">
        <v>97</v>
      </c>
      <c r="RND49" s="135" t="s">
        <v>97</v>
      </c>
      <c r="RNE49" s="135" t="s">
        <v>97</v>
      </c>
      <c r="RNF49" s="135" t="s">
        <v>97</v>
      </c>
      <c r="RNG49" s="135" t="s">
        <v>97</v>
      </c>
      <c r="RNH49" s="135" t="s">
        <v>97</v>
      </c>
      <c r="RNI49" s="135" t="s">
        <v>97</v>
      </c>
      <c r="RNJ49" s="135" t="s">
        <v>97</v>
      </c>
      <c r="RNK49" s="135" t="s">
        <v>97</v>
      </c>
      <c r="RNL49" s="135" t="s">
        <v>97</v>
      </c>
      <c r="RNM49" s="135" t="s">
        <v>97</v>
      </c>
      <c r="RNN49" s="135" t="s">
        <v>97</v>
      </c>
      <c r="RNO49" s="135" t="s">
        <v>97</v>
      </c>
      <c r="RNP49" s="135" t="s">
        <v>97</v>
      </c>
      <c r="RNQ49" s="135" t="s">
        <v>97</v>
      </c>
      <c r="RNR49" s="135" t="s">
        <v>97</v>
      </c>
      <c r="RNS49" s="135" t="s">
        <v>97</v>
      </c>
      <c r="RNT49" s="135" t="s">
        <v>97</v>
      </c>
      <c r="RNU49" s="135" t="s">
        <v>97</v>
      </c>
      <c r="RNV49" s="135" t="s">
        <v>97</v>
      </c>
      <c r="RNW49" s="135" t="s">
        <v>97</v>
      </c>
      <c r="RNX49" s="135" t="s">
        <v>97</v>
      </c>
      <c r="RNY49" s="135" t="s">
        <v>97</v>
      </c>
      <c r="RNZ49" s="135" t="s">
        <v>97</v>
      </c>
      <c r="ROA49" s="135" t="s">
        <v>97</v>
      </c>
      <c r="ROB49" s="135" t="s">
        <v>97</v>
      </c>
      <c r="ROC49" s="135" t="s">
        <v>97</v>
      </c>
      <c r="ROD49" s="135" t="s">
        <v>97</v>
      </c>
      <c r="ROE49" s="135" t="s">
        <v>97</v>
      </c>
      <c r="ROF49" s="135" t="s">
        <v>97</v>
      </c>
      <c r="ROG49" s="135" t="s">
        <v>97</v>
      </c>
      <c r="ROH49" s="135" t="s">
        <v>97</v>
      </c>
      <c r="ROI49" s="135" t="s">
        <v>97</v>
      </c>
      <c r="ROJ49" s="135" t="s">
        <v>97</v>
      </c>
      <c r="ROK49" s="135" t="s">
        <v>97</v>
      </c>
      <c r="ROL49" s="135" t="s">
        <v>97</v>
      </c>
      <c r="ROM49" s="135" t="s">
        <v>97</v>
      </c>
      <c r="RON49" s="135" t="s">
        <v>97</v>
      </c>
      <c r="ROO49" s="135" t="s">
        <v>97</v>
      </c>
      <c r="ROP49" s="135" t="s">
        <v>97</v>
      </c>
      <c r="ROQ49" s="135" t="s">
        <v>97</v>
      </c>
      <c r="ROR49" s="135" t="s">
        <v>97</v>
      </c>
      <c r="ROS49" s="135" t="s">
        <v>97</v>
      </c>
      <c r="ROT49" s="135" t="s">
        <v>97</v>
      </c>
      <c r="ROU49" s="135" t="s">
        <v>97</v>
      </c>
      <c r="ROV49" s="135" t="s">
        <v>97</v>
      </c>
      <c r="ROW49" s="135" t="s">
        <v>97</v>
      </c>
      <c r="ROX49" s="135" t="s">
        <v>97</v>
      </c>
      <c r="ROY49" s="135" t="s">
        <v>97</v>
      </c>
      <c r="ROZ49" s="135" t="s">
        <v>97</v>
      </c>
      <c r="RPA49" s="135" t="s">
        <v>97</v>
      </c>
      <c r="RPB49" s="135" t="s">
        <v>97</v>
      </c>
      <c r="RPC49" s="135" t="s">
        <v>97</v>
      </c>
      <c r="RPD49" s="135" t="s">
        <v>97</v>
      </c>
      <c r="RPE49" s="135" t="s">
        <v>97</v>
      </c>
      <c r="RPF49" s="135" t="s">
        <v>97</v>
      </c>
      <c r="RPG49" s="135" t="s">
        <v>97</v>
      </c>
      <c r="RPH49" s="135" t="s">
        <v>97</v>
      </c>
      <c r="RPI49" s="135" t="s">
        <v>97</v>
      </c>
      <c r="RPJ49" s="135" t="s">
        <v>97</v>
      </c>
      <c r="RPK49" s="135" t="s">
        <v>97</v>
      </c>
      <c r="RPL49" s="135" t="s">
        <v>97</v>
      </c>
      <c r="RPM49" s="135" t="s">
        <v>97</v>
      </c>
      <c r="RPN49" s="135" t="s">
        <v>97</v>
      </c>
      <c r="RPO49" s="135" t="s">
        <v>97</v>
      </c>
      <c r="RPP49" s="135" t="s">
        <v>97</v>
      </c>
      <c r="RPQ49" s="135" t="s">
        <v>97</v>
      </c>
      <c r="RPR49" s="135" t="s">
        <v>97</v>
      </c>
      <c r="RPS49" s="135" t="s">
        <v>97</v>
      </c>
      <c r="RPT49" s="135" t="s">
        <v>97</v>
      </c>
      <c r="RPU49" s="135" t="s">
        <v>97</v>
      </c>
      <c r="RPV49" s="135" t="s">
        <v>97</v>
      </c>
      <c r="RPW49" s="135" t="s">
        <v>97</v>
      </c>
      <c r="RPX49" s="135" t="s">
        <v>97</v>
      </c>
      <c r="RPY49" s="135" t="s">
        <v>97</v>
      </c>
      <c r="RPZ49" s="135" t="s">
        <v>97</v>
      </c>
      <c r="RQA49" s="135" t="s">
        <v>97</v>
      </c>
      <c r="RQB49" s="135" t="s">
        <v>97</v>
      </c>
      <c r="RQC49" s="135" t="s">
        <v>97</v>
      </c>
      <c r="RQD49" s="135" t="s">
        <v>97</v>
      </c>
      <c r="RQE49" s="135" t="s">
        <v>97</v>
      </c>
      <c r="RQF49" s="135" t="s">
        <v>97</v>
      </c>
      <c r="RQG49" s="135" t="s">
        <v>97</v>
      </c>
      <c r="RQH49" s="135" t="s">
        <v>97</v>
      </c>
      <c r="RQI49" s="135" t="s">
        <v>97</v>
      </c>
      <c r="RQJ49" s="135" t="s">
        <v>97</v>
      </c>
      <c r="RQK49" s="135" t="s">
        <v>97</v>
      </c>
      <c r="RQL49" s="135" t="s">
        <v>97</v>
      </c>
      <c r="RQM49" s="135" t="s">
        <v>97</v>
      </c>
      <c r="RQN49" s="135" t="s">
        <v>97</v>
      </c>
      <c r="RQO49" s="135" t="s">
        <v>97</v>
      </c>
      <c r="RQP49" s="135" t="s">
        <v>97</v>
      </c>
      <c r="RQQ49" s="135" t="s">
        <v>97</v>
      </c>
      <c r="RQR49" s="135" t="s">
        <v>97</v>
      </c>
      <c r="RQS49" s="135" t="s">
        <v>97</v>
      </c>
      <c r="RQT49" s="135" t="s">
        <v>97</v>
      </c>
      <c r="RQU49" s="135" t="s">
        <v>97</v>
      </c>
      <c r="RQV49" s="135" t="s">
        <v>97</v>
      </c>
      <c r="RQW49" s="135" t="s">
        <v>97</v>
      </c>
      <c r="RQX49" s="135" t="s">
        <v>97</v>
      </c>
      <c r="RQY49" s="135" t="s">
        <v>97</v>
      </c>
      <c r="RQZ49" s="135" t="s">
        <v>97</v>
      </c>
      <c r="RRA49" s="135" t="s">
        <v>97</v>
      </c>
      <c r="RRB49" s="135" t="s">
        <v>97</v>
      </c>
      <c r="RRC49" s="135" t="s">
        <v>97</v>
      </c>
      <c r="RRD49" s="135" t="s">
        <v>97</v>
      </c>
      <c r="RRE49" s="135" t="s">
        <v>97</v>
      </c>
      <c r="RRF49" s="135" t="s">
        <v>97</v>
      </c>
      <c r="RRG49" s="135" t="s">
        <v>97</v>
      </c>
      <c r="RRH49" s="135" t="s">
        <v>97</v>
      </c>
      <c r="RRI49" s="135" t="s">
        <v>97</v>
      </c>
      <c r="RRJ49" s="135" t="s">
        <v>97</v>
      </c>
      <c r="RRK49" s="135" t="s">
        <v>97</v>
      </c>
      <c r="RRL49" s="135" t="s">
        <v>97</v>
      </c>
      <c r="RRM49" s="135" t="s">
        <v>97</v>
      </c>
      <c r="RRN49" s="135" t="s">
        <v>97</v>
      </c>
      <c r="RRO49" s="135" t="s">
        <v>97</v>
      </c>
      <c r="RRP49" s="135" t="s">
        <v>97</v>
      </c>
      <c r="RRQ49" s="135" t="s">
        <v>97</v>
      </c>
      <c r="RRR49" s="135" t="s">
        <v>97</v>
      </c>
      <c r="RRS49" s="135" t="s">
        <v>97</v>
      </c>
      <c r="RRT49" s="135" t="s">
        <v>97</v>
      </c>
      <c r="RRU49" s="135" t="s">
        <v>97</v>
      </c>
      <c r="RRV49" s="135" t="s">
        <v>97</v>
      </c>
      <c r="RRW49" s="135" t="s">
        <v>97</v>
      </c>
      <c r="RRX49" s="135" t="s">
        <v>97</v>
      </c>
      <c r="RRY49" s="135" t="s">
        <v>97</v>
      </c>
      <c r="RRZ49" s="135" t="s">
        <v>97</v>
      </c>
      <c r="RSA49" s="135" t="s">
        <v>97</v>
      </c>
      <c r="RSB49" s="135" t="s">
        <v>97</v>
      </c>
      <c r="RSC49" s="135" t="s">
        <v>97</v>
      </c>
      <c r="RSD49" s="135" t="s">
        <v>97</v>
      </c>
      <c r="RSE49" s="135" t="s">
        <v>97</v>
      </c>
      <c r="RSF49" s="135" t="s">
        <v>97</v>
      </c>
      <c r="RSG49" s="135" t="s">
        <v>97</v>
      </c>
      <c r="RSH49" s="135" t="s">
        <v>97</v>
      </c>
      <c r="RSI49" s="135" t="s">
        <v>97</v>
      </c>
      <c r="RSJ49" s="135" t="s">
        <v>97</v>
      </c>
      <c r="RSK49" s="135" t="s">
        <v>97</v>
      </c>
      <c r="RSL49" s="135" t="s">
        <v>97</v>
      </c>
      <c r="RSM49" s="135" t="s">
        <v>97</v>
      </c>
      <c r="RSN49" s="135" t="s">
        <v>97</v>
      </c>
      <c r="RSO49" s="135" t="s">
        <v>97</v>
      </c>
      <c r="RSP49" s="135" t="s">
        <v>97</v>
      </c>
      <c r="RSQ49" s="135" t="s">
        <v>97</v>
      </c>
      <c r="RSR49" s="135" t="s">
        <v>97</v>
      </c>
      <c r="RSS49" s="135" t="s">
        <v>97</v>
      </c>
      <c r="RST49" s="135" t="s">
        <v>97</v>
      </c>
      <c r="RSU49" s="135" t="s">
        <v>97</v>
      </c>
      <c r="RSV49" s="135" t="s">
        <v>97</v>
      </c>
      <c r="RSW49" s="135" t="s">
        <v>97</v>
      </c>
      <c r="RSX49" s="135" t="s">
        <v>97</v>
      </c>
      <c r="RSY49" s="135" t="s">
        <v>97</v>
      </c>
      <c r="RSZ49" s="135" t="s">
        <v>97</v>
      </c>
      <c r="RTA49" s="135" t="s">
        <v>97</v>
      </c>
      <c r="RTB49" s="135" t="s">
        <v>97</v>
      </c>
      <c r="RTC49" s="135" t="s">
        <v>97</v>
      </c>
      <c r="RTD49" s="135" t="s">
        <v>97</v>
      </c>
      <c r="RTE49" s="135" t="s">
        <v>97</v>
      </c>
      <c r="RTF49" s="135" t="s">
        <v>97</v>
      </c>
      <c r="RTG49" s="135" t="s">
        <v>97</v>
      </c>
      <c r="RTH49" s="135" t="s">
        <v>97</v>
      </c>
      <c r="RTI49" s="135" t="s">
        <v>97</v>
      </c>
      <c r="RTJ49" s="135" t="s">
        <v>97</v>
      </c>
      <c r="RTK49" s="135" t="s">
        <v>97</v>
      </c>
      <c r="RTL49" s="135" t="s">
        <v>97</v>
      </c>
      <c r="RTM49" s="135" t="s">
        <v>97</v>
      </c>
      <c r="RTN49" s="135" t="s">
        <v>97</v>
      </c>
      <c r="RTO49" s="135" t="s">
        <v>97</v>
      </c>
      <c r="RTP49" s="135" t="s">
        <v>97</v>
      </c>
      <c r="RTQ49" s="135" t="s">
        <v>97</v>
      </c>
      <c r="RTR49" s="135" t="s">
        <v>97</v>
      </c>
      <c r="RTS49" s="135" t="s">
        <v>97</v>
      </c>
      <c r="RTT49" s="135" t="s">
        <v>97</v>
      </c>
      <c r="RTU49" s="135" t="s">
        <v>97</v>
      </c>
      <c r="RTV49" s="135" t="s">
        <v>97</v>
      </c>
      <c r="RTW49" s="135" t="s">
        <v>97</v>
      </c>
      <c r="RTX49" s="135" t="s">
        <v>97</v>
      </c>
      <c r="RTY49" s="135" t="s">
        <v>97</v>
      </c>
      <c r="RTZ49" s="135" t="s">
        <v>97</v>
      </c>
      <c r="RUA49" s="135" t="s">
        <v>97</v>
      </c>
      <c r="RUB49" s="135" t="s">
        <v>97</v>
      </c>
      <c r="RUC49" s="135" t="s">
        <v>97</v>
      </c>
      <c r="RUD49" s="135" t="s">
        <v>97</v>
      </c>
      <c r="RUE49" s="135" t="s">
        <v>97</v>
      </c>
      <c r="RUF49" s="135" t="s">
        <v>97</v>
      </c>
      <c r="RUG49" s="135" t="s">
        <v>97</v>
      </c>
      <c r="RUH49" s="135" t="s">
        <v>97</v>
      </c>
      <c r="RUI49" s="135" t="s">
        <v>97</v>
      </c>
      <c r="RUJ49" s="135" t="s">
        <v>97</v>
      </c>
      <c r="RUK49" s="135" t="s">
        <v>97</v>
      </c>
      <c r="RUL49" s="135" t="s">
        <v>97</v>
      </c>
      <c r="RUM49" s="135" t="s">
        <v>97</v>
      </c>
      <c r="RUN49" s="135" t="s">
        <v>97</v>
      </c>
      <c r="RUO49" s="135" t="s">
        <v>97</v>
      </c>
      <c r="RUP49" s="135" t="s">
        <v>97</v>
      </c>
      <c r="RUQ49" s="135" t="s">
        <v>97</v>
      </c>
      <c r="RUR49" s="135" t="s">
        <v>97</v>
      </c>
      <c r="RUS49" s="135" t="s">
        <v>97</v>
      </c>
      <c r="RUT49" s="135" t="s">
        <v>97</v>
      </c>
      <c r="RUU49" s="135" t="s">
        <v>97</v>
      </c>
      <c r="RUV49" s="135" t="s">
        <v>97</v>
      </c>
      <c r="RUW49" s="135" t="s">
        <v>97</v>
      </c>
      <c r="RUX49" s="135" t="s">
        <v>97</v>
      </c>
      <c r="RUY49" s="135" t="s">
        <v>97</v>
      </c>
      <c r="RUZ49" s="135" t="s">
        <v>97</v>
      </c>
      <c r="RVA49" s="135" t="s">
        <v>97</v>
      </c>
      <c r="RVB49" s="135" t="s">
        <v>97</v>
      </c>
      <c r="RVC49" s="135" t="s">
        <v>97</v>
      </c>
      <c r="RVD49" s="135" t="s">
        <v>97</v>
      </c>
      <c r="RVE49" s="135" t="s">
        <v>97</v>
      </c>
      <c r="RVF49" s="135" t="s">
        <v>97</v>
      </c>
      <c r="RVG49" s="135" t="s">
        <v>97</v>
      </c>
      <c r="RVH49" s="135" t="s">
        <v>97</v>
      </c>
      <c r="RVI49" s="135" t="s">
        <v>97</v>
      </c>
      <c r="RVJ49" s="135" t="s">
        <v>97</v>
      </c>
      <c r="RVK49" s="135" t="s">
        <v>97</v>
      </c>
      <c r="RVL49" s="135" t="s">
        <v>97</v>
      </c>
      <c r="RVM49" s="135" t="s">
        <v>97</v>
      </c>
      <c r="RVN49" s="135" t="s">
        <v>97</v>
      </c>
      <c r="RVO49" s="135" t="s">
        <v>97</v>
      </c>
      <c r="RVP49" s="135" t="s">
        <v>97</v>
      </c>
      <c r="RVQ49" s="135" t="s">
        <v>97</v>
      </c>
      <c r="RVR49" s="135" t="s">
        <v>97</v>
      </c>
      <c r="RVS49" s="135" t="s">
        <v>97</v>
      </c>
      <c r="RVT49" s="135" t="s">
        <v>97</v>
      </c>
      <c r="RVU49" s="135" t="s">
        <v>97</v>
      </c>
      <c r="RVV49" s="135" t="s">
        <v>97</v>
      </c>
      <c r="RVW49" s="135" t="s">
        <v>97</v>
      </c>
      <c r="RVX49" s="135" t="s">
        <v>97</v>
      </c>
      <c r="RVY49" s="135" t="s">
        <v>97</v>
      </c>
      <c r="RVZ49" s="135" t="s">
        <v>97</v>
      </c>
      <c r="RWA49" s="135" t="s">
        <v>97</v>
      </c>
      <c r="RWB49" s="135" t="s">
        <v>97</v>
      </c>
      <c r="RWC49" s="135" t="s">
        <v>97</v>
      </c>
      <c r="RWD49" s="135" t="s">
        <v>97</v>
      </c>
      <c r="RWE49" s="135" t="s">
        <v>97</v>
      </c>
      <c r="RWF49" s="135" t="s">
        <v>97</v>
      </c>
      <c r="RWG49" s="135" t="s">
        <v>97</v>
      </c>
      <c r="RWH49" s="135" t="s">
        <v>97</v>
      </c>
      <c r="RWI49" s="135" t="s">
        <v>97</v>
      </c>
      <c r="RWJ49" s="135" t="s">
        <v>97</v>
      </c>
      <c r="RWK49" s="135" t="s">
        <v>97</v>
      </c>
      <c r="RWL49" s="135" t="s">
        <v>97</v>
      </c>
      <c r="RWM49" s="135" t="s">
        <v>97</v>
      </c>
      <c r="RWN49" s="135" t="s">
        <v>97</v>
      </c>
      <c r="RWO49" s="135" t="s">
        <v>97</v>
      </c>
      <c r="RWP49" s="135" t="s">
        <v>97</v>
      </c>
      <c r="RWQ49" s="135" t="s">
        <v>97</v>
      </c>
      <c r="RWR49" s="135" t="s">
        <v>97</v>
      </c>
      <c r="RWS49" s="135" t="s">
        <v>97</v>
      </c>
      <c r="RWT49" s="135" t="s">
        <v>97</v>
      </c>
      <c r="RWU49" s="135" t="s">
        <v>97</v>
      </c>
      <c r="RWV49" s="135" t="s">
        <v>97</v>
      </c>
      <c r="RWW49" s="135" t="s">
        <v>97</v>
      </c>
      <c r="RWX49" s="135" t="s">
        <v>97</v>
      </c>
      <c r="RWY49" s="135" t="s">
        <v>97</v>
      </c>
      <c r="RWZ49" s="135" t="s">
        <v>97</v>
      </c>
      <c r="RXA49" s="135" t="s">
        <v>97</v>
      </c>
      <c r="RXB49" s="135" t="s">
        <v>97</v>
      </c>
      <c r="RXC49" s="135" t="s">
        <v>97</v>
      </c>
      <c r="RXD49" s="135" t="s">
        <v>97</v>
      </c>
      <c r="RXE49" s="135" t="s">
        <v>97</v>
      </c>
      <c r="RXF49" s="135" t="s">
        <v>97</v>
      </c>
      <c r="RXG49" s="135" t="s">
        <v>97</v>
      </c>
      <c r="RXH49" s="135" t="s">
        <v>97</v>
      </c>
      <c r="RXI49" s="135" t="s">
        <v>97</v>
      </c>
      <c r="RXJ49" s="135" t="s">
        <v>97</v>
      </c>
      <c r="RXK49" s="135" t="s">
        <v>97</v>
      </c>
      <c r="RXL49" s="135" t="s">
        <v>97</v>
      </c>
      <c r="RXM49" s="135" t="s">
        <v>97</v>
      </c>
      <c r="RXN49" s="135" t="s">
        <v>97</v>
      </c>
      <c r="RXO49" s="135" t="s">
        <v>97</v>
      </c>
      <c r="RXP49" s="135" t="s">
        <v>97</v>
      </c>
      <c r="RXQ49" s="135" t="s">
        <v>97</v>
      </c>
      <c r="RXR49" s="135" t="s">
        <v>97</v>
      </c>
      <c r="RXS49" s="135" t="s">
        <v>97</v>
      </c>
      <c r="RXT49" s="135" t="s">
        <v>97</v>
      </c>
      <c r="RXU49" s="135" t="s">
        <v>97</v>
      </c>
      <c r="RXV49" s="135" t="s">
        <v>97</v>
      </c>
      <c r="RXW49" s="135" t="s">
        <v>97</v>
      </c>
      <c r="RXX49" s="135" t="s">
        <v>97</v>
      </c>
      <c r="RXY49" s="135" t="s">
        <v>97</v>
      </c>
      <c r="RXZ49" s="135" t="s">
        <v>97</v>
      </c>
      <c r="RYA49" s="135" t="s">
        <v>97</v>
      </c>
      <c r="RYB49" s="135" t="s">
        <v>97</v>
      </c>
      <c r="RYC49" s="135" t="s">
        <v>97</v>
      </c>
      <c r="RYD49" s="135" t="s">
        <v>97</v>
      </c>
      <c r="RYE49" s="135" t="s">
        <v>97</v>
      </c>
      <c r="RYF49" s="135" t="s">
        <v>97</v>
      </c>
      <c r="RYG49" s="135" t="s">
        <v>97</v>
      </c>
      <c r="RYH49" s="135" t="s">
        <v>97</v>
      </c>
      <c r="RYI49" s="135" t="s">
        <v>97</v>
      </c>
      <c r="RYJ49" s="135" t="s">
        <v>97</v>
      </c>
      <c r="RYK49" s="135" t="s">
        <v>97</v>
      </c>
      <c r="RYL49" s="135" t="s">
        <v>97</v>
      </c>
      <c r="RYM49" s="135" t="s">
        <v>97</v>
      </c>
      <c r="RYN49" s="135" t="s">
        <v>97</v>
      </c>
      <c r="RYO49" s="135" t="s">
        <v>97</v>
      </c>
      <c r="RYP49" s="135" t="s">
        <v>97</v>
      </c>
      <c r="RYQ49" s="135" t="s">
        <v>97</v>
      </c>
      <c r="RYR49" s="135" t="s">
        <v>97</v>
      </c>
      <c r="RYS49" s="135" t="s">
        <v>97</v>
      </c>
      <c r="RYT49" s="135" t="s">
        <v>97</v>
      </c>
      <c r="RYU49" s="135" t="s">
        <v>97</v>
      </c>
      <c r="RYV49" s="135" t="s">
        <v>97</v>
      </c>
      <c r="RYW49" s="135" t="s">
        <v>97</v>
      </c>
      <c r="RYX49" s="135" t="s">
        <v>97</v>
      </c>
      <c r="RYY49" s="135" t="s">
        <v>97</v>
      </c>
      <c r="RYZ49" s="135" t="s">
        <v>97</v>
      </c>
      <c r="RZA49" s="135" t="s">
        <v>97</v>
      </c>
      <c r="RZB49" s="135" t="s">
        <v>97</v>
      </c>
      <c r="RZC49" s="135" t="s">
        <v>97</v>
      </c>
      <c r="RZD49" s="135" t="s">
        <v>97</v>
      </c>
      <c r="RZE49" s="135" t="s">
        <v>97</v>
      </c>
      <c r="RZF49" s="135" t="s">
        <v>97</v>
      </c>
      <c r="RZG49" s="135" t="s">
        <v>97</v>
      </c>
      <c r="RZH49" s="135" t="s">
        <v>97</v>
      </c>
      <c r="RZI49" s="135" t="s">
        <v>97</v>
      </c>
      <c r="RZJ49" s="135" t="s">
        <v>97</v>
      </c>
      <c r="RZK49" s="135" t="s">
        <v>97</v>
      </c>
      <c r="RZL49" s="135" t="s">
        <v>97</v>
      </c>
      <c r="RZM49" s="135" t="s">
        <v>97</v>
      </c>
      <c r="RZN49" s="135" t="s">
        <v>97</v>
      </c>
      <c r="RZO49" s="135" t="s">
        <v>97</v>
      </c>
      <c r="RZP49" s="135" t="s">
        <v>97</v>
      </c>
      <c r="RZQ49" s="135" t="s">
        <v>97</v>
      </c>
      <c r="RZR49" s="135" t="s">
        <v>97</v>
      </c>
      <c r="RZS49" s="135" t="s">
        <v>97</v>
      </c>
      <c r="RZT49" s="135" t="s">
        <v>97</v>
      </c>
      <c r="RZU49" s="135" t="s">
        <v>97</v>
      </c>
      <c r="RZV49" s="135" t="s">
        <v>97</v>
      </c>
      <c r="RZW49" s="135" t="s">
        <v>97</v>
      </c>
      <c r="RZX49" s="135" t="s">
        <v>97</v>
      </c>
      <c r="RZY49" s="135" t="s">
        <v>97</v>
      </c>
      <c r="RZZ49" s="135" t="s">
        <v>97</v>
      </c>
      <c r="SAA49" s="135" t="s">
        <v>97</v>
      </c>
      <c r="SAB49" s="135" t="s">
        <v>97</v>
      </c>
      <c r="SAC49" s="135" t="s">
        <v>97</v>
      </c>
      <c r="SAD49" s="135" t="s">
        <v>97</v>
      </c>
      <c r="SAE49" s="135" t="s">
        <v>97</v>
      </c>
      <c r="SAF49" s="135" t="s">
        <v>97</v>
      </c>
      <c r="SAG49" s="135" t="s">
        <v>97</v>
      </c>
      <c r="SAH49" s="135" t="s">
        <v>97</v>
      </c>
      <c r="SAI49" s="135" t="s">
        <v>97</v>
      </c>
      <c r="SAJ49" s="135" t="s">
        <v>97</v>
      </c>
      <c r="SAK49" s="135" t="s">
        <v>97</v>
      </c>
      <c r="SAL49" s="135" t="s">
        <v>97</v>
      </c>
      <c r="SAM49" s="135" t="s">
        <v>97</v>
      </c>
      <c r="SAN49" s="135" t="s">
        <v>97</v>
      </c>
      <c r="SAO49" s="135" t="s">
        <v>97</v>
      </c>
      <c r="SAP49" s="135" t="s">
        <v>97</v>
      </c>
      <c r="SAQ49" s="135" t="s">
        <v>97</v>
      </c>
      <c r="SAR49" s="135" t="s">
        <v>97</v>
      </c>
      <c r="SAS49" s="135" t="s">
        <v>97</v>
      </c>
      <c r="SAT49" s="135" t="s">
        <v>97</v>
      </c>
      <c r="SAU49" s="135" t="s">
        <v>97</v>
      </c>
      <c r="SAV49" s="135" t="s">
        <v>97</v>
      </c>
      <c r="SAW49" s="135" t="s">
        <v>97</v>
      </c>
      <c r="SAX49" s="135" t="s">
        <v>97</v>
      </c>
      <c r="SAY49" s="135" t="s">
        <v>97</v>
      </c>
      <c r="SAZ49" s="135" t="s">
        <v>97</v>
      </c>
      <c r="SBA49" s="135" t="s">
        <v>97</v>
      </c>
      <c r="SBB49" s="135" t="s">
        <v>97</v>
      </c>
      <c r="SBC49" s="135" t="s">
        <v>97</v>
      </c>
      <c r="SBD49" s="135" t="s">
        <v>97</v>
      </c>
      <c r="SBE49" s="135" t="s">
        <v>97</v>
      </c>
      <c r="SBF49" s="135" t="s">
        <v>97</v>
      </c>
      <c r="SBG49" s="135" t="s">
        <v>97</v>
      </c>
      <c r="SBH49" s="135" t="s">
        <v>97</v>
      </c>
      <c r="SBI49" s="135" t="s">
        <v>97</v>
      </c>
      <c r="SBJ49" s="135" t="s">
        <v>97</v>
      </c>
      <c r="SBK49" s="135" t="s">
        <v>97</v>
      </c>
      <c r="SBL49" s="135" t="s">
        <v>97</v>
      </c>
      <c r="SBM49" s="135" t="s">
        <v>97</v>
      </c>
      <c r="SBN49" s="135" t="s">
        <v>97</v>
      </c>
      <c r="SBO49" s="135" t="s">
        <v>97</v>
      </c>
      <c r="SBP49" s="135" t="s">
        <v>97</v>
      </c>
      <c r="SBQ49" s="135" t="s">
        <v>97</v>
      </c>
      <c r="SBR49" s="135" t="s">
        <v>97</v>
      </c>
      <c r="SBS49" s="135" t="s">
        <v>97</v>
      </c>
      <c r="SBT49" s="135" t="s">
        <v>97</v>
      </c>
      <c r="SBU49" s="135" t="s">
        <v>97</v>
      </c>
      <c r="SBV49" s="135" t="s">
        <v>97</v>
      </c>
      <c r="SBW49" s="135" t="s">
        <v>97</v>
      </c>
      <c r="SBX49" s="135" t="s">
        <v>97</v>
      </c>
      <c r="SBY49" s="135" t="s">
        <v>97</v>
      </c>
      <c r="SBZ49" s="135" t="s">
        <v>97</v>
      </c>
      <c r="SCA49" s="135" t="s">
        <v>97</v>
      </c>
      <c r="SCB49" s="135" t="s">
        <v>97</v>
      </c>
      <c r="SCC49" s="135" t="s">
        <v>97</v>
      </c>
      <c r="SCD49" s="135" t="s">
        <v>97</v>
      </c>
      <c r="SCE49" s="135" t="s">
        <v>97</v>
      </c>
      <c r="SCF49" s="135" t="s">
        <v>97</v>
      </c>
      <c r="SCG49" s="135" t="s">
        <v>97</v>
      </c>
      <c r="SCH49" s="135" t="s">
        <v>97</v>
      </c>
      <c r="SCI49" s="135" t="s">
        <v>97</v>
      </c>
      <c r="SCJ49" s="135" t="s">
        <v>97</v>
      </c>
      <c r="SCK49" s="135" t="s">
        <v>97</v>
      </c>
      <c r="SCL49" s="135" t="s">
        <v>97</v>
      </c>
      <c r="SCM49" s="135" t="s">
        <v>97</v>
      </c>
      <c r="SCN49" s="135" t="s">
        <v>97</v>
      </c>
      <c r="SCO49" s="135" t="s">
        <v>97</v>
      </c>
      <c r="SCP49" s="135" t="s">
        <v>97</v>
      </c>
      <c r="SCQ49" s="135" t="s">
        <v>97</v>
      </c>
      <c r="SCR49" s="135" t="s">
        <v>97</v>
      </c>
      <c r="SCS49" s="135" t="s">
        <v>97</v>
      </c>
      <c r="SCT49" s="135" t="s">
        <v>97</v>
      </c>
      <c r="SCU49" s="135" t="s">
        <v>97</v>
      </c>
      <c r="SCV49" s="135" t="s">
        <v>97</v>
      </c>
      <c r="SCW49" s="135" t="s">
        <v>97</v>
      </c>
      <c r="SCX49" s="135" t="s">
        <v>97</v>
      </c>
      <c r="SCY49" s="135" t="s">
        <v>97</v>
      </c>
      <c r="SCZ49" s="135" t="s">
        <v>97</v>
      </c>
      <c r="SDA49" s="135" t="s">
        <v>97</v>
      </c>
      <c r="SDB49" s="135" t="s">
        <v>97</v>
      </c>
      <c r="SDC49" s="135" t="s">
        <v>97</v>
      </c>
      <c r="SDD49" s="135" t="s">
        <v>97</v>
      </c>
      <c r="SDE49" s="135" t="s">
        <v>97</v>
      </c>
      <c r="SDF49" s="135" t="s">
        <v>97</v>
      </c>
      <c r="SDG49" s="135" t="s">
        <v>97</v>
      </c>
      <c r="SDH49" s="135" t="s">
        <v>97</v>
      </c>
      <c r="SDI49" s="135" t="s">
        <v>97</v>
      </c>
      <c r="SDJ49" s="135" t="s">
        <v>97</v>
      </c>
      <c r="SDK49" s="135" t="s">
        <v>97</v>
      </c>
      <c r="SDL49" s="135" t="s">
        <v>97</v>
      </c>
      <c r="SDM49" s="135" t="s">
        <v>97</v>
      </c>
      <c r="SDN49" s="135" t="s">
        <v>97</v>
      </c>
      <c r="SDO49" s="135" t="s">
        <v>97</v>
      </c>
      <c r="SDP49" s="135" t="s">
        <v>97</v>
      </c>
      <c r="SDQ49" s="135" t="s">
        <v>97</v>
      </c>
      <c r="SDR49" s="135" t="s">
        <v>97</v>
      </c>
      <c r="SDS49" s="135" t="s">
        <v>97</v>
      </c>
      <c r="SDT49" s="135" t="s">
        <v>97</v>
      </c>
      <c r="SDU49" s="135" t="s">
        <v>97</v>
      </c>
      <c r="SDV49" s="135" t="s">
        <v>97</v>
      </c>
      <c r="SDW49" s="135" t="s">
        <v>97</v>
      </c>
      <c r="SDX49" s="135" t="s">
        <v>97</v>
      </c>
      <c r="SDY49" s="135" t="s">
        <v>97</v>
      </c>
      <c r="SDZ49" s="135" t="s">
        <v>97</v>
      </c>
      <c r="SEA49" s="135" t="s">
        <v>97</v>
      </c>
      <c r="SEB49" s="135" t="s">
        <v>97</v>
      </c>
      <c r="SEC49" s="135" t="s">
        <v>97</v>
      </c>
      <c r="SED49" s="135" t="s">
        <v>97</v>
      </c>
      <c r="SEE49" s="135" t="s">
        <v>97</v>
      </c>
      <c r="SEF49" s="135" t="s">
        <v>97</v>
      </c>
      <c r="SEG49" s="135" t="s">
        <v>97</v>
      </c>
      <c r="SEH49" s="135" t="s">
        <v>97</v>
      </c>
      <c r="SEI49" s="135" t="s">
        <v>97</v>
      </c>
      <c r="SEJ49" s="135" t="s">
        <v>97</v>
      </c>
      <c r="SEK49" s="135" t="s">
        <v>97</v>
      </c>
      <c r="SEL49" s="135" t="s">
        <v>97</v>
      </c>
      <c r="SEM49" s="135" t="s">
        <v>97</v>
      </c>
      <c r="SEN49" s="135" t="s">
        <v>97</v>
      </c>
      <c r="SEO49" s="135" t="s">
        <v>97</v>
      </c>
      <c r="SEP49" s="135" t="s">
        <v>97</v>
      </c>
      <c r="SEQ49" s="135" t="s">
        <v>97</v>
      </c>
      <c r="SER49" s="135" t="s">
        <v>97</v>
      </c>
      <c r="SES49" s="135" t="s">
        <v>97</v>
      </c>
      <c r="SET49" s="135" t="s">
        <v>97</v>
      </c>
      <c r="SEU49" s="135" t="s">
        <v>97</v>
      </c>
      <c r="SEV49" s="135" t="s">
        <v>97</v>
      </c>
      <c r="SEW49" s="135" t="s">
        <v>97</v>
      </c>
      <c r="SEX49" s="135" t="s">
        <v>97</v>
      </c>
      <c r="SEY49" s="135" t="s">
        <v>97</v>
      </c>
      <c r="SEZ49" s="135" t="s">
        <v>97</v>
      </c>
      <c r="SFA49" s="135" t="s">
        <v>97</v>
      </c>
      <c r="SFB49" s="135" t="s">
        <v>97</v>
      </c>
      <c r="SFC49" s="135" t="s">
        <v>97</v>
      </c>
      <c r="SFD49" s="135" t="s">
        <v>97</v>
      </c>
      <c r="SFE49" s="135" t="s">
        <v>97</v>
      </c>
      <c r="SFF49" s="135" t="s">
        <v>97</v>
      </c>
      <c r="SFG49" s="135" t="s">
        <v>97</v>
      </c>
      <c r="SFH49" s="135" t="s">
        <v>97</v>
      </c>
      <c r="SFI49" s="135" t="s">
        <v>97</v>
      </c>
      <c r="SFJ49" s="135" t="s">
        <v>97</v>
      </c>
      <c r="SFK49" s="135" t="s">
        <v>97</v>
      </c>
      <c r="SFL49" s="135" t="s">
        <v>97</v>
      </c>
      <c r="SFM49" s="135" t="s">
        <v>97</v>
      </c>
      <c r="SFN49" s="135" t="s">
        <v>97</v>
      </c>
      <c r="SFO49" s="135" t="s">
        <v>97</v>
      </c>
      <c r="SFP49" s="135" t="s">
        <v>97</v>
      </c>
      <c r="SFQ49" s="135" t="s">
        <v>97</v>
      </c>
      <c r="SFR49" s="135" t="s">
        <v>97</v>
      </c>
      <c r="SFS49" s="135" t="s">
        <v>97</v>
      </c>
      <c r="SFT49" s="135" t="s">
        <v>97</v>
      </c>
      <c r="SFU49" s="135" t="s">
        <v>97</v>
      </c>
      <c r="SFV49" s="135" t="s">
        <v>97</v>
      </c>
      <c r="SFW49" s="135" t="s">
        <v>97</v>
      </c>
      <c r="SFX49" s="135" t="s">
        <v>97</v>
      </c>
      <c r="SFY49" s="135" t="s">
        <v>97</v>
      </c>
      <c r="SFZ49" s="135" t="s">
        <v>97</v>
      </c>
      <c r="SGA49" s="135" t="s">
        <v>97</v>
      </c>
      <c r="SGB49" s="135" t="s">
        <v>97</v>
      </c>
      <c r="SGC49" s="135" t="s">
        <v>97</v>
      </c>
      <c r="SGD49" s="135" t="s">
        <v>97</v>
      </c>
      <c r="SGE49" s="135" t="s">
        <v>97</v>
      </c>
      <c r="SGF49" s="135" t="s">
        <v>97</v>
      </c>
      <c r="SGG49" s="135" t="s">
        <v>97</v>
      </c>
      <c r="SGH49" s="135" t="s">
        <v>97</v>
      </c>
      <c r="SGI49" s="135" t="s">
        <v>97</v>
      </c>
      <c r="SGJ49" s="135" t="s">
        <v>97</v>
      </c>
      <c r="SGK49" s="135" t="s">
        <v>97</v>
      </c>
      <c r="SGL49" s="135" t="s">
        <v>97</v>
      </c>
      <c r="SGM49" s="135" t="s">
        <v>97</v>
      </c>
      <c r="SGN49" s="135" t="s">
        <v>97</v>
      </c>
      <c r="SGO49" s="135" t="s">
        <v>97</v>
      </c>
      <c r="SGP49" s="135" t="s">
        <v>97</v>
      </c>
      <c r="SGQ49" s="135" t="s">
        <v>97</v>
      </c>
      <c r="SGR49" s="135" t="s">
        <v>97</v>
      </c>
      <c r="SGS49" s="135" t="s">
        <v>97</v>
      </c>
      <c r="SGT49" s="135" t="s">
        <v>97</v>
      </c>
      <c r="SGU49" s="135" t="s">
        <v>97</v>
      </c>
      <c r="SGV49" s="135" t="s">
        <v>97</v>
      </c>
      <c r="SGW49" s="135" t="s">
        <v>97</v>
      </c>
      <c r="SGX49" s="135" t="s">
        <v>97</v>
      </c>
      <c r="SGY49" s="135" t="s">
        <v>97</v>
      </c>
      <c r="SGZ49" s="135" t="s">
        <v>97</v>
      </c>
      <c r="SHA49" s="135" t="s">
        <v>97</v>
      </c>
      <c r="SHB49" s="135" t="s">
        <v>97</v>
      </c>
      <c r="SHC49" s="135" t="s">
        <v>97</v>
      </c>
      <c r="SHD49" s="135" t="s">
        <v>97</v>
      </c>
      <c r="SHE49" s="135" t="s">
        <v>97</v>
      </c>
      <c r="SHF49" s="135" t="s">
        <v>97</v>
      </c>
      <c r="SHG49" s="135" t="s">
        <v>97</v>
      </c>
      <c r="SHH49" s="135" t="s">
        <v>97</v>
      </c>
      <c r="SHI49" s="135" t="s">
        <v>97</v>
      </c>
      <c r="SHJ49" s="135" t="s">
        <v>97</v>
      </c>
      <c r="SHK49" s="135" t="s">
        <v>97</v>
      </c>
      <c r="SHL49" s="135" t="s">
        <v>97</v>
      </c>
      <c r="SHM49" s="135" t="s">
        <v>97</v>
      </c>
      <c r="SHN49" s="135" t="s">
        <v>97</v>
      </c>
      <c r="SHO49" s="135" t="s">
        <v>97</v>
      </c>
      <c r="SHP49" s="135" t="s">
        <v>97</v>
      </c>
      <c r="SHQ49" s="135" t="s">
        <v>97</v>
      </c>
      <c r="SHR49" s="135" t="s">
        <v>97</v>
      </c>
      <c r="SHS49" s="135" t="s">
        <v>97</v>
      </c>
      <c r="SHT49" s="135" t="s">
        <v>97</v>
      </c>
      <c r="SHU49" s="135" t="s">
        <v>97</v>
      </c>
      <c r="SHV49" s="135" t="s">
        <v>97</v>
      </c>
      <c r="SHW49" s="135" t="s">
        <v>97</v>
      </c>
      <c r="SHX49" s="135" t="s">
        <v>97</v>
      </c>
      <c r="SHY49" s="135" t="s">
        <v>97</v>
      </c>
      <c r="SHZ49" s="135" t="s">
        <v>97</v>
      </c>
      <c r="SIA49" s="135" t="s">
        <v>97</v>
      </c>
      <c r="SIB49" s="135" t="s">
        <v>97</v>
      </c>
      <c r="SIC49" s="135" t="s">
        <v>97</v>
      </c>
      <c r="SID49" s="135" t="s">
        <v>97</v>
      </c>
      <c r="SIE49" s="135" t="s">
        <v>97</v>
      </c>
      <c r="SIF49" s="135" t="s">
        <v>97</v>
      </c>
      <c r="SIG49" s="135" t="s">
        <v>97</v>
      </c>
      <c r="SIH49" s="135" t="s">
        <v>97</v>
      </c>
      <c r="SII49" s="135" t="s">
        <v>97</v>
      </c>
      <c r="SIJ49" s="135" t="s">
        <v>97</v>
      </c>
      <c r="SIK49" s="135" t="s">
        <v>97</v>
      </c>
      <c r="SIL49" s="135" t="s">
        <v>97</v>
      </c>
      <c r="SIM49" s="135" t="s">
        <v>97</v>
      </c>
      <c r="SIN49" s="135" t="s">
        <v>97</v>
      </c>
      <c r="SIO49" s="135" t="s">
        <v>97</v>
      </c>
      <c r="SIP49" s="135" t="s">
        <v>97</v>
      </c>
      <c r="SIQ49" s="135" t="s">
        <v>97</v>
      </c>
      <c r="SIR49" s="135" t="s">
        <v>97</v>
      </c>
      <c r="SIS49" s="135" t="s">
        <v>97</v>
      </c>
      <c r="SIT49" s="135" t="s">
        <v>97</v>
      </c>
      <c r="SIU49" s="135" t="s">
        <v>97</v>
      </c>
      <c r="SIV49" s="135" t="s">
        <v>97</v>
      </c>
      <c r="SIW49" s="135" t="s">
        <v>97</v>
      </c>
      <c r="SIX49" s="135" t="s">
        <v>97</v>
      </c>
      <c r="SIY49" s="135" t="s">
        <v>97</v>
      </c>
      <c r="SIZ49" s="135" t="s">
        <v>97</v>
      </c>
      <c r="SJA49" s="135" t="s">
        <v>97</v>
      </c>
      <c r="SJB49" s="135" t="s">
        <v>97</v>
      </c>
      <c r="SJC49" s="135" t="s">
        <v>97</v>
      </c>
      <c r="SJD49" s="135" t="s">
        <v>97</v>
      </c>
      <c r="SJE49" s="135" t="s">
        <v>97</v>
      </c>
      <c r="SJF49" s="135" t="s">
        <v>97</v>
      </c>
      <c r="SJG49" s="135" t="s">
        <v>97</v>
      </c>
      <c r="SJH49" s="135" t="s">
        <v>97</v>
      </c>
      <c r="SJI49" s="135" t="s">
        <v>97</v>
      </c>
      <c r="SJJ49" s="135" t="s">
        <v>97</v>
      </c>
      <c r="SJK49" s="135" t="s">
        <v>97</v>
      </c>
      <c r="SJL49" s="135" t="s">
        <v>97</v>
      </c>
      <c r="SJM49" s="135" t="s">
        <v>97</v>
      </c>
      <c r="SJN49" s="135" t="s">
        <v>97</v>
      </c>
      <c r="SJO49" s="135" t="s">
        <v>97</v>
      </c>
      <c r="SJP49" s="135" t="s">
        <v>97</v>
      </c>
      <c r="SJQ49" s="135" t="s">
        <v>97</v>
      </c>
      <c r="SJR49" s="135" t="s">
        <v>97</v>
      </c>
      <c r="SJS49" s="135" t="s">
        <v>97</v>
      </c>
      <c r="SJT49" s="135" t="s">
        <v>97</v>
      </c>
      <c r="SJU49" s="135" t="s">
        <v>97</v>
      </c>
      <c r="SJV49" s="135" t="s">
        <v>97</v>
      </c>
      <c r="SJW49" s="135" t="s">
        <v>97</v>
      </c>
      <c r="SJX49" s="135" t="s">
        <v>97</v>
      </c>
      <c r="SJY49" s="135" t="s">
        <v>97</v>
      </c>
      <c r="SJZ49" s="135" t="s">
        <v>97</v>
      </c>
      <c r="SKA49" s="135" t="s">
        <v>97</v>
      </c>
      <c r="SKB49" s="135" t="s">
        <v>97</v>
      </c>
      <c r="SKC49" s="135" t="s">
        <v>97</v>
      </c>
      <c r="SKD49" s="135" t="s">
        <v>97</v>
      </c>
      <c r="SKE49" s="135" t="s">
        <v>97</v>
      </c>
      <c r="SKF49" s="135" t="s">
        <v>97</v>
      </c>
      <c r="SKG49" s="135" t="s">
        <v>97</v>
      </c>
      <c r="SKH49" s="135" t="s">
        <v>97</v>
      </c>
      <c r="SKI49" s="135" t="s">
        <v>97</v>
      </c>
      <c r="SKJ49" s="135" t="s">
        <v>97</v>
      </c>
      <c r="SKK49" s="135" t="s">
        <v>97</v>
      </c>
      <c r="SKL49" s="135" t="s">
        <v>97</v>
      </c>
      <c r="SKM49" s="135" t="s">
        <v>97</v>
      </c>
      <c r="SKN49" s="135" t="s">
        <v>97</v>
      </c>
      <c r="SKO49" s="135" t="s">
        <v>97</v>
      </c>
      <c r="SKP49" s="135" t="s">
        <v>97</v>
      </c>
      <c r="SKQ49" s="135" t="s">
        <v>97</v>
      </c>
      <c r="SKR49" s="135" t="s">
        <v>97</v>
      </c>
      <c r="SKS49" s="135" t="s">
        <v>97</v>
      </c>
      <c r="SKT49" s="135" t="s">
        <v>97</v>
      </c>
      <c r="SKU49" s="135" t="s">
        <v>97</v>
      </c>
      <c r="SKV49" s="135" t="s">
        <v>97</v>
      </c>
      <c r="SKW49" s="135" t="s">
        <v>97</v>
      </c>
      <c r="SKX49" s="135" t="s">
        <v>97</v>
      </c>
      <c r="SKY49" s="135" t="s">
        <v>97</v>
      </c>
      <c r="SKZ49" s="135" t="s">
        <v>97</v>
      </c>
      <c r="SLA49" s="135" t="s">
        <v>97</v>
      </c>
      <c r="SLB49" s="135" t="s">
        <v>97</v>
      </c>
      <c r="SLC49" s="135" t="s">
        <v>97</v>
      </c>
      <c r="SLD49" s="135" t="s">
        <v>97</v>
      </c>
      <c r="SLE49" s="135" t="s">
        <v>97</v>
      </c>
      <c r="SLF49" s="135" t="s">
        <v>97</v>
      </c>
      <c r="SLG49" s="135" t="s">
        <v>97</v>
      </c>
      <c r="SLH49" s="135" t="s">
        <v>97</v>
      </c>
      <c r="SLI49" s="135" t="s">
        <v>97</v>
      </c>
      <c r="SLJ49" s="135" t="s">
        <v>97</v>
      </c>
      <c r="SLK49" s="135" t="s">
        <v>97</v>
      </c>
      <c r="SLL49" s="135" t="s">
        <v>97</v>
      </c>
      <c r="SLM49" s="135" t="s">
        <v>97</v>
      </c>
      <c r="SLN49" s="135" t="s">
        <v>97</v>
      </c>
      <c r="SLO49" s="135" t="s">
        <v>97</v>
      </c>
      <c r="SLP49" s="135" t="s">
        <v>97</v>
      </c>
      <c r="SLQ49" s="135" t="s">
        <v>97</v>
      </c>
      <c r="SLR49" s="135" t="s">
        <v>97</v>
      </c>
      <c r="SLS49" s="135" t="s">
        <v>97</v>
      </c>
      <c r="SLT49" s="135" t="s">
        <v>97</v>
      </c>
      <c r="SLU49" s="135" t="s">
        <v>97</v>
      </c>
      <c r="SLV49" s="135" t="s">
        <v>97</v>
      </c>
      <c r="SLW49" s="135" t="s">
        <v>97</v>
      </c>
      <c r="SLX49" s="135" t="s">
        <v>97</v>
      </c>
      <c r="SLY49" s="135" t="s">
        <v>97</v>
      </c>
      <c r="SLZ49" s="135" t="s">
        <v>97</v>
      </c>
      <c r="SMA49" s="135" t="s">
        <v>97</v>
      </c>
      <c r="SMB49" s="135" t="s">
        <v>97</v>
      </c>
      <c r="SMC49" s="135" t="s">
        <v>97</v>
      </c>
      <c r="SMD49" s="135" t="s">
        <v>97</v>
      </c>
      <c r="SME49" s="135" t="s">
        <v>97</v>
      </c>
      <c r="SMF49" s="135" t="s">
        <v>97</v>
      </c>
      <c r="SMG49" s="135" t="s">
        <v>97</v>
      </c>
      <c r="SMH49" s="135" t="s">
        <v>97</v>
      </c>
      <c r="SMI49" s="135" t="s">
        <v>97</v>
      </c>
      <c r="SMJ49" s="135" t="s">
        <v>97</v>
      </c>
      <c r="SMK49" s="135" t="s">
        <v>97</v>
      </c>
      <c r="SML49" s="135" t="s">
        <v>97</v>
      </c>
      <c r="SMM49" s="135" t="s">
        <v>97</v>
      </c>
      <c r="SMN49" s="135" t="s">
        <v>97</v>
      </c>
      <c r="SMO49" s="135" t="s">
        <v>97</v>
      </c>
      <c r="SMP49" s="135" t="s">
        <v>97</v>
      </c>
      <c r="SMQ49" s="135" t="s">
        <v>97</v>
      </c>
      <c r="SMR49" s="135" t="s">
        <v>97</v>
      </c>
      <c r="SMS49" s="135" t="s">
        <v>97</v>
      </c>
      <c r="SMT49" s="135" t="s">
        <v>97</v>
      </c>
      <c r="SMU49" s="135" t="s">
        <v>97</v>
      </c>
      <c r="SMV49" s="135" t="s">
        <v>97</v>
      </c>
      <c r="SMW49" s="135" t="s">
        <v>97</v>
      </c>
      <c r="SMX49" s="135" t="s">
        <v>97</v>
      </c>
      <c r="SMY49" s="135" t="s">
        <v>97</v>
      </c>
      <c r="SMZ49" s="135" t="s">
        <v>97</v>
      </c>
      <c r="SNA49" s="135" t="s">
        <v>97</v>
      </c>
      <c r="SNB49" s="135" t="s">
        <v>97</v>
      </c>
      <c r="SNC49" s="135" t="s">
        <v>97</v>
      </c>
      <c r="SND49" s="135" t="s">
        <v>97</v>
      </c>
      <c r="SNE49" s="135" t="s">
        <v>97</v>
      </c>
      <c r="SNF49" s="135" t="s">
        <v>97</v>
      </c>
      <c r="SNG49" s="135" t="s">
        <v>97</v>
      </c>
      <c r="SNH49" s="135" t="s">
        <v>97</v>
      </c>
      <c r="SNI49" s="135" t="s">
        <v>97</v>
      </c>
      <c r="SNJ49" s="135" t="s">
        <v>97</v>
      </c>
      <c r="SNK49" s="135" t="s">
        <v>97</v>
      </c>
      <c r="SNL49" s="135" t="s">
        <v>97</v>
      </c>
      <c r="SNM49" s="135" t="s">
        <v>97</v>
      </c>
      <c r="SNN49" s="135" t="s">
        <v>97</v>
      </c>
      <c r="SNO49" s="135" t="s">
        <v>97</v>
      </c>
      <c r="SNP49" s="135" t="s">
        <v>97</v>
      </c>
      <c r="SNQ49" s="135" t="s">
        <v>97</v>
      </c>
      <c r="SNR49" s="135" t="s">
        <v>97</v>
      </c>
      <c r="SNS49" s="135" t="s">
        <v>97</v>
      </c>
      <c r="SNT49" s="135" t="s">
        <v>97</v>
      </c>
      <c r="SNU49" s="135" t="s">
        <v>97</v>
      </c>
      <c r="SNV49" s="135" t="s">
        <v>97</v>
      </c>
      <c r="SNW49" s="135" t="s">
        <v>97</v>
      </c>
      <c r="SNX49" s="135" t="s">
        <v>97</v>
      </c>
      <c r="SNY49" s="135" t="s">
        <v>97</v>
      </c>
      <c r="SNZ49" s="135" t="s">
        <v>97</v>
      </c>
      <c r="SOA49" s="135" t="s">
        <v>97</v>
      </c>
      <c r="SOB49" s="135" t="s">
        <v>97</v>
      </c>
      <c r="SOC49" s="135" t="s">
        <v>97</v>
      </c>
      <c r="SOD49" s="135" t="s">
        <v>97</v>
      </c>
      <c r="SOE49" s="135" t="s">
        <v>97</v>
      </c>
      <c r="SOF49" s="135" t="s">
        <v>97</v>
      </c>
      <c r="SOG49" s="135" t="s">
        <v>97</v>
      </c>
      <c r="SOH49" s="135" t="s">
        <v>97</v>
      </c>
      <c r="SOI49" s="135" t="s">
        <v>97</v>
      </c>
      <c r="SOJ49" s="135" t="s">
        <v>97</v>
      </c>
      <c r="SOK49" s="135" t="s">
        <v>97</v>
      </c>
      <c r="SOL49" s="135" t="s">
        <v>97</v>
      </c>
      <c r="SOM49" s="135" t="s">
        <v>97</v>
      </c>
      <c r="SON49" s="135" t="s">
        <v>97</v>
      </c>
      <c r="SOO49" s="135" t="s">
        <v>97</v>
      </c>
      <c r="SOP49" s="135" t="s">
        <v>97</v>
      </c>
      <c r="SOQ49" s="135" t="s">
        <v>97</v>
      </c>
      <c r="SOR49" s="135" t="s">
        <v>97</v>
      </c>
      <c r="SOS49" s="135" t="s">
        <v>97</v>
      </c>
      <c r="SOT49" s="135" t="s">
        <v>97</v>
      </c>
      <c r="SOU49" s="135" t="s">
        <v>97</v>
      </c>
      <c r="SOV49" s="135" t="s">
        <v>97</v>
      </c>
      <c r="SOW49" s="135" t="s">
        <v>97</v>
      </c>
      <c r="SOX49" s="135" t="s">
        <v>97</v>
      </c>
      <c r="SOY49" s="135" t="s">
        <v>97</v>
      </c>
      <c r="SOZ49" s="135" t="s">
        <v>97</v>
      </c>
      <c r="SPA49" s="135" t="s">
        <v>97</v>
      </c>
      <c r="SPB49" s="135" t="s">
        <v>97</v>
      </c>
      <c r="SPC49" s="135" t="s">
        <v>97</v>
      </c>
      <c r="SPD49" s="135" t="s">
        <v>97</v>
      </c>
      <c r="SPE49" s="135" t="s">
        <v>97</v>
      </c>
      <c r="SPF49" s="135" t="s">
        <v>97</v>
      </c>
      <c r="SPG49" s="135" t="s">
        <v>97</v>
      </c>
      <c r="SPH49" s="135" t="s">
        <v>97</v>
      </c>
      <c r="SPI49" s="135" t="s">
        <v>97</v>
      </c>
      <c r="SPJ49" s="135" t="s">
        <v>97</v>
      </c>
      <c r="SPK49" s="135" t="s">
        <v>97</v>
      </c>
      <c r="SPL49" s="135" t="s">
        <v>97</v>
      </c>
      <c r="SPM49" s="135" t="s">
        <v>97</v>
      </c>
      <c r="SPN49" s="135" t="s">
        <v>97</v>
      </c>
      <c r="SPO49" s="135" t="s">
        <v>97</v>
      </c>
      <c r="SPP49" s="135" t="s">
        <v>97</v>
      </c>
      <c r="SPQ49" s="135" t="s">
        <v>97</v>
      </c>
      <c r="SPR49" s="135" t="s">
        <v>97</v>
      </c>
      <c r="SPS49" s="135" t="s">
        <v>97</v>
      </c>
      <c r="SPT49" s="135" t="s">
        <v>97</v>
      </c>
      <c r="SPU49" s="135" t="s">
        <v>97</v>
      </c>
      <c r="SPV49" s="135" t="s">
        <v>97</v>
      </c>
      <c r="SPW49" s="135" t="s">
        <v>97</v>
      </c>
      <c r="SPX49" s="135" t="s">
        <v>97</v>
      </c>
      <c r="SPY49" s="135" t="s">
        <v>97</v>
      </c>
      <c r="SPZ49" s="135" t="s">
        <v>97</v>
      </c>
      <c r="SQA49" s="135" t="s">
        <v>97</v>
      </c>
      <c r="SQB49" s="135" t="s">
        <v>97</v>
      </c>
      <c r="SQC49" s="135" t="s">
        <v>97</v>
      </c>
      <c r="SQD49" s="135" t="s">
        <v>97</v>
      </c>
      <c r="SQE49" s="135" t="s">
        <v>97</v>
      </c>
      <c r="SQF49" s="135" t="s">
        <v>97</v>
      </c>
      <c r="SQG49" s="135" t="s">
        <v>97</v>
      </c>
      <c r="SQH49" s="135" t="s">
        <v>97</v>
      </c>
      <c r="SQI49" s="135" t="s">
        <v>97</v>
      </c>
      <c r="SQJ49" s="135" t="s">
        <v>97</v>
      </c>
      <c r="SQK49" s="135" t="s">
        <v>97</v>
      </c>
      <c r="SQL49" s="135" t="s">
        <v>97</v>
      </c>
      <c r="SQM49" s="135" t="s">
        <v>97</v>
      </c>
      <c r="SQN49" s="135" t="s">
        <v>97</v>
      </c>
      <c r="SQO49" s="135" t="s">
        <v>97</v>
      </c>
      <c r="SQP49" s="135" t="s">
        <v>97</v>
      </c>
      <c r="SQQ49" s="135" t="s">
        <v>97</v>
      </c>
      <c r="SQR49" s="135" t="s">
        <v>97</v>
      </c>
      <c r="SQS49" s="135" t="s">
        <v>97</v>
      </c>
      <c r="SQT49" s="135" t="s">
        <v>97</v>
      </c>
      <c r="SQU49" s="135" t="s">
        <v>97</v>
      </c>
      <c r="SQV49" s="135" t="s">
        <v>97</v>
      </c>
      <c r="SQW49" s="135" t="s">
        <v>97</v>
      </c>
      <c r="SQX49" s="135" t="s">
        <v>97</v>
      </c>
      <c r="SQY49" s="135" t="s">
        <v>97</v>
      </c>
      <c r="SQZ49" s="135" t="s">
        <v>97</v>
      </c>
      <c r="SRA49" s="135" t="s">
        <v>97</v>
      </c>
      <c r="SRB49" s="135" t="s">
        <v>97</v>
      </c>
      <c r="SRC49" s="135" t="s">
        <v>97</v>
      </c>
      <c r="SRD49" s="135" t="s">
        <v>97</v>
      </c>
      <c r="SRE49" s="135" t="s">
        <v>97</v>
      </c>
      <c r="SRF49" s="135" t="s">
        <v>97</v>
      </c>
      <c r="SRG49" s="135" t="s">
        <v>97</v>
      </c>
      <c r="SRH49" s="135" t="s">
        <v>97</v>
      </c>
      <c r="SRI49" s="135" t="s">
        <v>97</v>
      </c>
      <c r="SRJ49" s="135" t="s">
        <v>97</v>
      </c>
      <c r="SRK49" s="135" t="s">
        <v>97</v>
      </c>
      <c r="SRL49" s="135" t="s">
        <v>97</v>
      </c>
      <c r="SRM49" s="135" t="s">
        <v>97</v>
      </c>
      <c r="SRN49" s="135" t="s">
        <v>97</v>
      </c>
      <c r="SRO49" s="135" t="s">
        <v>97</v>
      </c>
      <c r="SRP49" s="135" t="s">
        <v>97</v>
      </c>
      <c r="SRQ49" s="135" t="s">
        <v>97</v>
      </c>
      <c r="SRR49" s="135" t="s">
        <v>97</v>
      </c>
      <c r="SRS49" s="135" t="s">
        <v>97</v>
      </c>
      <c r="SRT49" s="135" t="s">
        <v>97</v>
      </c>
      <c r="SRU49" s="135" t="s">
        <v>97</v>
      </c>
      <c r="SRV49" s="135" t="s">
        <v>97</v>
      </c>
      <c r="SRW49" s="135" t="s">
        <v>97</v>
      </c>
      <c r="SRX49" s="135" t="s">
        <v>97</v>
      </c>
      <c r="SRY49" s="135" t="s">
        <v>97</v>
      </c>
      <c r="SRZ49" s="135" t="s">
        <v>97</v>
      </c>
      <c r="SSA49" s="135" t="s">
        <v>97</v>
      </c>
      <c r="SSB49" s="135" t="s">
        <v>97</v>
      </c>
      <c r="SSC49" s="135" t="s">
        <v>97</v>
      </c>
      <c r="SSD49" s="135" t="s">
        <v>97</v>
      </c>
      <c r="SSE49" s="135" t="s">
        <v>97</v>
      </c>
      <c r="SSF49" s="135" t="s">
        <v>97</v>
      </c>
      <c r="SSG49" s="135" t="s">
        <v>97</v>
      </c>
      <c r="SSH49" s="135" t="s">
        <v>97</v>
      </c>
      <c r="SSI49" s="135" t="s">
        <v>97</v>
      </c>
      <c r="SSJ49" s="135" t="s">
        <v>97</v>
      </c>
      <c r="SSK49" s="135" t="s">
        <v>97</v>
      </c>
      <c r="SSL49" s="135" t="s">
        <v>97</v>
      </c>
      <c r="SSM49" s="135" t="s">
        <v>97</v>
      </c>
      <c r="SSN49" s="135" t="s">
        <v>97</v>
      </c>
      <c r="SSO49" s="135" t="s">
        <v>97</v>
      </c>
      <c r="SSP49" s="135" t="s">
        <v>97</v>
      </c>
      <c r="SSQ49" s="135" t="s">
        <v>97</v>
      </c>
      <c r="SSR49" s="135" t="s">
        <v>97</v>
      </c>
      <c r="SSS49" s="135" t="s">
        <v>97</v>
      </c>
      <c r="SST49" s="135" t="s">
        <v>97</v>
      </c>
      <c r="SSU49" s="135" t="s">
        <v>97</v>
      </c>
      <c r="SSV49" s="135" t="s">
        <v>97</v>
      </c>
      <c r="SSW49" s="135" t="s">
        <v>97</v>
      </c>
      <c r="SSX49" s="135" t="s">
        <v>97</v>
      </c>
      <c r="SSY49" s="135" t="s">
        <v>97</v>
      </c>
      <c r="SSZ49" s="135" t="s">
        <v>97</v>
      </c>
      <c r="STA49" s="135" t="s">
        <v>97</v>
      </c>
      <c r="STB49" s="135" t="s">
        <v>97</v>
      </c>
      <c r="STC49" s="135" t="s">
        <v>97</v>
      </c>
      <c r="STD49" s="135" t="s">
        <v>97</v>
      </c>
      <c r="STE49" s="135" t="s">
        <v>97</v>
      </c>
      <c r="STF49" s="135" t="s">
        <v>97</v>
      </c>
      <c r="STG49" s="135" t="s">
        <v>97</v>
      </c>
      <c r="STH49" s="135" t="s">
        <v>97</v>
      </c>
      <c r="STI49" s="135" t="s">
        <v>97</v>
      </c>
      <c r="STJ49" s="135" t="s">
        <v>97</v>
      </c>
      <c r="STK49" s="135" t="s">
        <v>97</v>
      </c>
      <c r="STL49" s="135" t="s">
        <v>97</v>
      </c>
      <c r="STM49" s="135" t="s">
        <v>97</v>
      </c>
      <c r="STN49" s="135" t="s">
        <v>97</v>
      </c>
      <c r="STO49" s="135" t="s">
        <v>97</v>
      </c>
      <c r="STP49" s="135" t="s">
        <v>97</v>
      </c>
      <c r="STQ49" s="135" t="s">
        <v>97</v>
      </c>
      <c r="STR49" s="135" t="s">
        <v>97</v>
      </c>
      <c r="STS49" s="135" t="s">
        <v>97</v>
      </c>
      <c r="STT49" s="135" t="s">
        <v>97</v>
      </c>
      <c r="STU49" s="135" t="s">
        <v>97</v>
      </c>
      <c r="STV49" s="135" t="s">
        <v>97</v>
      </c>
      <c r="STW49" s="135" t="s">
        <v>97</v>
      </c>
      <c r="STX49" s="135" t="s">
        <v>97</v>
      </c>
      <c r="STY49" s="135" t="s">
        <v>97</v>
      </c>
      <c r="STZ49" s="135" t="s">
        <v>97</v>
      </c>
      <c r="SUA49" s="135" t="s">
        <v>97</v>
      </c>
      <c r="SUB49" s="135" t="s">
        <v>97</v>
      </c>
      <c r="SUC49" s="135" t="s">
        <v>97</v>
      </c>
      <c r="SUD49" s="135" t="s">
        <v>97</v>
      </c>
      <c r="SUE49" s="135" t="s">
        <v>97</v>
      </c>
      <c r="SUF49" s="135" t="s">
        <v>97</v>
      </c>
      <c r="SUG49" s="135" t="s">
        <v>97</v>
      </c>
      <c r="SUH49" s="135" t="s">
        <v>97</v>
      </c>
      <c r="SUI49" s="135" t="s">
        <v>97</v>
      </c>
      <c r="SUJ49" s="135" t="s">
        <v>97</v>
      </c>
      <c r="SUK49" s="135" t="s">
        <v>97</v>
      </c>
      <c r="SUL49" s="135" t="s">
        <v>97</v>
      </c>
      <c r="SUM49" s="135" t="s">
        <v>97</v>
      </c>
      <c r="SUN49" s="135" t="s">
        <v>97</v>
      </c>
      <c r="SUO49" s="135" t="s">
        <v>97</v>
      </c>
      <c r="SUP49" s="135" t="s">
        <v>97</v>
      </c>
      <c r="SUQ49" s="135" t="s">
        <v>97</v>
      </c>
      <c r="SUR49" s="135" t="s">
        <v>97</v>
      </c>
      <c r="SUS49" s="135" t="s">
        <v>97</v>
      </c>
      <c r="SUT49" s="135" t="s">
        <v>97</v>
      </c>
      <c r="SUU49" s="135" t="s">
        <v>97</v>
      </c>
      <c r="SUV49" s="135" t="s">
        <v>97</v>
      </c>
      <c r="SUW49" s="135" t="s">
        <v>97</v>
      </c>
      <c r="SUX49" s="135" t="s">
        <v>97</v>
      </c>
      <c r="SUY49" s="135" t="s">
        <v>97</v>
      </c>
      <c r="SUZ49" s="135" t="s">
        <v>97</v>
      </c>
      <c r="SVA49" s="135" t="s">
        <v>97</v>
      </c>
      <c r="SVB49" s="135" t="s">
        <v>97</v>
      </c>
      <c r="SVC49" s="135" t="s">
        <v>97</v>
      </c>
      <c r="SVD49" s="135" t="s">
        <v>97</v>
      </c>
      <c r="SVE49" s="135" t="s">
        <v>97</v>
      </c>
      <c r="SVF49" s="135" t="s">
        <v>97</v>
      </c>
      <c r="SVG49" s="135" t="s">
        <v>97</v>
      </c>
      <c r="SVH49" s="135" t="s">
        <v>97</v>
      </c>
      <c r="SVI49" s="135" t="s">
        <v>97</v>
      </c>
      <c r="SVJ49" s="135" t="s">
        <v>97</v>
      </c>
      <c r="SVK49" s="135" t="s">
        <v>97</v>
      </c>
      <c r="SVL49" s="135" t="s">
        <v>97</v>
      </c>
      <c r="SVM49" s="135" t="s">
        <v>97</v>
      </c>
      <c r="SVN49" s="135" t="s">
        <v>97</v>
      </c>
      <c r="SVO49" s="135" t="s">
        <v>97</v>
      </c>
      <c r="SVP49" s="135" t="s">
        <v>97</v>
      </c>
      <c r="SVQ49" s="135" t="s">
        <v>97</v>
      </c>
      <c r="SVR49" s="135" t="s">
        <v>97</v>
      </c>
      <c r="SVS49" s="135" t="s">
        <v>97</v>
      </c>
      <c r="SVT49" s="135" t="s">
        <v>97</v>
      </c>
      <c r="SVU49" s="135" t="s">
        <v>97</v>
      </c>
      <c r="SVV49" s="135" t="s">
        <v>97</v>
      </c>
      <c r="SVW49" s="135" t="s">
        <v>97</v>
      </c>
      <c r="SVX49" s="135" t="s">
        <v>97</v>
      </c>
      <c r="SVY49" s="135" t="s">
        <v>97</v>
      </c>
      <c r="SVZ49" s="135" t="s">
        <v>97</v>
      </c>
      <c r="SWA49" s="135" t="s">
        <v>97</v>
      </c>
      <c r="SWB49" s="135" t="s">
        <v>97</v>
      </c>
      <c r="SWC49" s="135" t="s">
        <v>97</v>
      </c>
      <c r="SWD49" s="135" t="s">
        <v>97</v>
      </c>
      <c r="SWE49" s="135" t="s">
        <v>97</v>
      </c>
      <c r="SWF49" s="135" t="s">
        <v>97</v>
      </c>
      <c r="SWG49" s="135" t="s">
        <v>97</v>
      </c>
      <c r="SWH49" s="135" t="s">
        <v>97</v>
      </c>
      <c r="SWI49" s="135" t="s">
        <v>97</v>
      </c>
      <c r="SWJ49" s="135" t="s">
        <v>97</v>
      </c>
      <c r="SWK49" s="135" t="s">
        <v>97</v>
      </c>
      <c r="SWL49" s="135" t="s">
        <v>97</v>
      </c>
      <c r="SWM49" s="135" t="s">
        <v>97</v>
      </c>
      <c r="SWN49" s="135" t="s">
        <v>97</v>
      </c>
      <c r="SWO49" s="135" t="s">
        <v>97</v>
      </c>
      <c r="SWP49" s="135" t="s">
        <v>97</v>
      </c>
      <c r="SWQ49" s="135" t="s">
        <v>97</v>
      </c>
      <c r="SWR49" s="135" t="s">
        <v>97</v>
      </c>
      <c r="SWS49" s="135" t="s">
        <v>97</v>
      </c>
      <c r="SWT49" s="135" t="s">
        <v>97</v>
      </c>
      <c r="SWU49" s="135" t="s">
        <v>97</v>
      </c>
      <c r="SWV49" s="135" t="s">
        <v>97</v>
      </c>
      <c r="SWW49" s="135" t="s">
        <v>97</v>
      </c>
      <c r="SWX49" s="135" t="s">
        <v>97</v>
      </c>
      <c r="SWY49" s="135" t="s">
        <v>97</v>
      </c>
      <c r="SWZ49" s="135" t="s">
        <v>97</v>
      </c>
      <c r="SXA49" s="135" t="s">
        <v>97</v>
      </c>
      <c r="SXB49" s="135" t="s">
        <v>97</v>
      </c>
      <c r="SXC49" s="135" t="s">
        <v>97</v>
      </c>
      <c r="SXD49" s="135" t="s">
        <v>97</v>
      </c>
      <c r="SXE49" s="135" t="s">
        <v>97</v>
      </c>
      <c r="SXF49" s="135" t="s">
        <v>97</v>
      </c>
      <c r="SXG49" s="135" t="s">
        <v>97</v>
      </c>
      <c r="SXH49" s="135" t="s">
        <v>97</v>
      </c>
      <c r="SXI49" s="135" t="s">
        <v>97</v>
      </c>
      <c r="SXJ49" s="135" t="s">
        <v>97</v>
      </c>
      <c r="SXK49" s="135" t="s">
        <v>97</v>
      </c>
      <c r="SXL49" s="135" t="s">
        <v>97</v>
      </c>
      <c r="SXM49" s="135" t="s">
        <v>97</v>
      </c>
      <c r="SXN49" s="135" t="s">
        <v>97</v>
      </c>
      <c r="SXO49" s="135" t="s">
        <v>97</v>
      </c>
      <c r="SXP49" s="135" t="s">
        <v>97</v>
      </c>
      <c r="SXQ49" s="135" t="s">
        <v>97</v>
      </c>
      <c r="SXR49" s="135" t="s">
        <v>97</v>
      </c>
      <c r="SXS49" s="135" t="s">
        <v>97</v>
      </c>
      <c r="SXT49" s="135" t="s">
        <v>97</v>
      </c>
      <c r="SXU49" s="135" t="s">
        <v>97</v>
      </c>
      <c r="SXV49" s="135" t="s">
        <v>97</v>
      </c>
      <c r="SXW49" s="135" t="s">
        <v>97</v>
      </c>
      <c r="SXX49" s="135" t="s">
        <v>97</v>
      </c>
      <c r="SXY49" s="135" t="s">
        <v>97</v>
      </c>
      <c r="SXZ49" s="135" t="s">
        <v>97</v>
      </c>
      <c r="SYA49" s="135" t="s">
        <v>97</v>
      </c>
      <c r="SYB49" s="135" t="s">
        <v>97</v>
      </c>
      <c r="SYC49" s="135" t="s">
        <v>97</v>
      </c>
      <c r="SYD49" s="135" t="s">
        <v>97</v>
      </c>
      <c r="SYE49" s="135" t="s">
        <v>97</v>
      </c>
      <c r="SYF49" s="135" t="s">
        <v>97</v>
      </c>
      <c r="SYG49" s="135" t="s">
        <v>97</v>
      </c>
      <c r="SYH49" s="135" t="s">
        <v>97</v>
      </c>
      <c r="SYI49" s="135" t="s">
        <v>97</v>
      </c>
      <c r="SYJ49" s="135" t="s">
        <v>97</v>
      </c>
      <c r="SYK49" s="135" t="s">
        <v>97</v>
      </c>
      <c r="SYL49" s="135" t="s">
        <v>97</v>
      </c>
      <c r="SYM49" s="135" t="s">
        <v>97</v>
      </c>
      <c r="SYN49" s="135" t="s">
        <v>97</v>
      </c>
      <c r="SYO49" s="135" t="s">
        <v>97</v>
      </c>
      <c r="SYP49" s="135" t="s">
        <v>97</v>
      </c>
      <c r="SYQ49" s="135" t="s">
        <v>97</v>
      </c>
      <c r="SYR49" s="135" t="s">
        <v>97</v>
      </c>
      <c r="SYS49" s="135" t="s">
        <v>97</v>
      </c>
      <c r="SYT49" s="135" t="s">
        <v>97</v>
      </c>
      <c r="SYU49" s="135" t="s">
        <v>97</v>
      </c>
      <c r="SYV49" s="135" t="s">
        <v>97</v>
      </c>
      <c r="SYW49" s="135" t="s">
        <v>97</v>
      </c>
      <c r="SYX49" s="135" t="s">
        <v>97</v>
      </c>
      <c r="SYY49" s="135" t="s">
        <v>97</v>
      </c>
      <c r="SYZ49" s="135" t="s">
        <v>97</v>
      </c>
      <c r="SZA49" s="135" t="s">
        <v>97</v>
      </c>
      <c r="SZB49" s="135" t="s">
        <v>97</v>
      </c>
      <c r="SZC49" s="135" t="s">
        <v>97</v>
      </c>
      <c r="SZD49" s="135" t="s">
        <v>97</v>
      </c>
      <c r="SZE49" s="135" t="s">
        <v>97</v>
      </c>
      <c r="SZF49" s="135" t="s">
        <v>97</v>
      </c>
      <c r="SZG49" s="135" t="s">
        <v>97</v>
      </c>
      <c r="SZH49" s="135" t="s">
        <v>97</v>
      </c>
      <c r="SZI49" s="135" t="s">
        <v>97</v>
      </c>
      <c r="SZJ49" s="135" t="s">
        <v>97</v>
      </c>
      <c r="SZK49" s="135" t="s">
        <v>97</v>
      </c>
      <c r="SZL49" s="135" t="s">
        <v>97</v>
      </c>
      <c r="SZM49" s="135" t="s">
        <v>97</v>
      </c>
      <c r="SZN49" s="135" t="s">
        <v>97</v>
      </c>
      <c r="SZO49" s="135" t="s">
        <v>97</v>
      </c>
      <c r="SZP49" s="135" t="s">
        <v>97</v>
      </c>
      <c r="SZQ49" s="135" t="s">
        <v>97</v>
      </c>
      <c r="SZR49" s="135" t="s">
        <v>97</v>
      </c>
      <c r="SZS49" s="135" t="s">
        <v>97</v>
      </c>
      <c r="SZT49" s="135" t="s">
        <v>97</v>
      </c>
      <c r="SZU49" s="135" t="s">
        <v>97</v>
      </c>
      <c r="SZV49" s="135" t="s">
        <v>97</v>
      </c>
      <c r="SZW49" s="135" t="s">
        <v>97</v>
      </c>
      <c r="SZX49" s="135" t="s">
        <v>97</v>
      </c>
      <c r="SZY49" s="135" t="s">
        <v>97</v>
      </c>
      <c r="SZZ49" s="135" t="s">
        <v>97</v>
      </c>
      <c r="TAA49" s="135" t="s">
        <v>97</v>
      </c>
      <c r="TAB49" s="135" t="s">
        <v>97</v>
      </c>
      <c r="TAC49" s="135" t="s">
        <v>97</v>
      </c>
      <c r="TAD49" s="135" t="s">
        <v>97</v>
      </c>
      <c r="TAE49" s="135" t="s">
        <v>97</v>
      </c>
      <c r="TAF49" s="135" t="s">
        <v>97</v>
      </c>
      <c r="TAG49" s="135" t="s">
        <v>97</v>
      </c>
      <c r="TAH49" s="135" t="s">
        <v>97</v>
      </c>
      <c r="TAI49" s="135" t="s">
        <v>97</v>
      </c>
      <c r="TAJ49" s="135" t="s">
        <v>97</v>
      </c>
      <c r="TAK49" s="135" t="s">
        <v>97</v>
      </c>
      <c r="TAL49" s="135" t="s">
        <v>97</v>
      </c>
      <c r="TAM49" s="135" t="s">
        <v>97</v>
      </c>
      <c r="TAN49" s="135" t="s">
        <v>97</v>
      </c>
      <c r="TAO49" s="135" t="s">
        <v>97</v>
      </c>
      <c r="TAP49" s="135" t="s">
        <v>97</v>
      </c>
      <c r="TAQ49" s="135" t="s">
        <v>97</v>
      </c>
      <c r="TAR49" s="135" t="s">
        <v>97</v>
      </c>
      <c r="TAS49" s="135" t="s">
        <v>97</v>
      </c>
      <c r="TAT49" s="135" t="s">
        <v>97</v>
      </c>
      <c r="TAU49" s="135" t="s">
        <v>97</v>
      </c>
      <c r="TAV49" s="135" t="s">
        <v>97</v>
      </c>
      <c r="TAW49" s="135" t="s">
        <v>97</v>
      </c>
      <c r="TAX49" s="135" t="s">
        <v>97</v>
      </c>
      <c r="TAY49" s="135" t="s">
        <v>97</v>
      </c>
      <c r="TAZ49" s="135" t="s">
        <v>97</v>
      </c>
      <c r="TBA49" s="135" t="s">
        <v>97</v>
      </c>
      <c r="TBB49" s="135" t="s">
        <v>97</v>
      </c>
      <c r="TBC49" s="135" t="s">
        <v>97</v>
      </c>
      <c r="TBD49" s="135" t="s">
        <v>97</v>
      </c>
      <c r="TBE49" s="135" t="s">
        <v>97</v>
      </c>
      <c r="TBF49" s="135" t="s">
        <v>97</v>
      </c>
      <c r="TBG49" s="135" t="s">
        <v>97</v>
      </c>
      <c r="TBH49" s="135" t="s">
        <v>97</v>
      </c>
      <c r="TBI49" s="135" t="s">
        <v>97</v>
      </c>
      <c r="TBJ49" s="135" t="s">
        <v>97</v>
      </c>
      <c r="TBK49" s="135" t="s">
        <v>97</v>
      </c>
      <c r="TBL49" s="135" t="s">
        <v>97</v>
      </c>
      <c r="TBM49" s="135" t="s">
        <v>97</v>
      </c>
      <c r="TBN49" s="135" t="s">
        <v>97</v>
      </c>
      <c r="TBO49" s="135" t="s">
        <v>97</v>
      </c>
      <c r="TBP49" s="135" t="s">
        <v>97</v>
      </c>
      <c r="TBQ49" s="135" t="s">
        <v>97</v>
      </c>
      <c r="TBR49" s="135" t="s">
        <v>97</v>
      </c>
      <c r="TBS49" s="135" t="s">
        <v>97</v>
      </c>
      <c r="TBT49" s="135" t="s">
        <v>97</v>
      </c>
      <c r="TBU49" s="135" t="s">
        <v>97</v>
      </c>
      <c r="TBV49" s="135" t="s">
        <v>97</v>
      </c>
      <c r="TBW49" s="135" t="s">
        <v>97</v>
      </c>
      <c r="TBX49" s="135" t="s">
        <v>97</v>
      </c>
      <c r="TBY49" s="135" t="s">
        <v>97</v>
      </c>
      <c r="TBZ49" s="135" t="s">
        <v>97</v>
      </c>
      <c r="TCA49" s="135" t="s">
        <v>97</v>
      </c>
      <c r="TCB49" s="135" t="s">
        <v>97</v>
      </c>
      <c r="TCC49" s="135" t="s">
        <v>97</v>
      </c>
      <c r="TCD49" s="135" t="s">
        <v>97</v>
      </c>
      <c r="TCE49" s="135" t="s">
        <v>97</v>
      </c>
      <c r="TCF49" s="135" t="s">
        <v>97</v>
      </c>
      <c r="TCG49" s="135" t="s">
        <v>97</v>
      </c>
      <c r="TCH49" s="135" t="s">
        <v>97</v>
      </c>
      <c r="TCI49" s="135" t="s">
        <v>97</v>
      </c>
      <c r="TCJ49" s="135" t="s">
        <v>97</v>
      </c>
      <c r="TCK49" s="135" t="s">
        <v>97</v>
      </c>
      <c r="TCL49" s="135" t="s">
        <v>97</v>
      </c>
      <c r="TCM49" s="135" t="s">
        <v>97</v>
      </c>
      <c r="TCN49" s="135" t="s">
        <v>97</v>
      </c>
      <c r="TCO49" s="135" t="s">
        <v>97</v>
      </c>
      <c r="TCP49" s="135" t="s">
        <v>97</v>
      </c>
      <c r="TCQ49" s="135" t="s">
        <v>97</v>
      </c>
      <c r="TCR49" s="135" t="s">
        <v>97</v>
      </c>
      <c r="TCS49" s="135" t="s">
        <v>97</v>
      </c>
      <c r="TCT49" s="135" t="s">
        <v>97</v>
      </c>
      <c r="TCU49" s="135" t="s">
        <v>97</v>
      </c>
      <c r="TCV49" s="135" t="s">
        <v>97</v>
      </c>
      <c r="TCW49" s="135" t="s">
        <v>97</v>
      </c>
      <c r="TCX49" s="135" t="s">
        <v>97</v>
      </c>
      <c r="TCY49" s="135" t="s">
        <v>97</v>
      </c>
      <c r="TCZ49" s="135" t="s">
        <v>97</v>
      </c>
      <c r="TDA49" s="135" t="s">
        <v>97</v>
      </c>
      <c r="TDB49" s="135" t="s">
        <v>97</v>
      </c>
      <c r="TDC49" s="135" t="s">
        <v>97</v>
      </c>
      <c r="TDD49" s="135" t="s">
        <v>97</v>
      </c>
      <c r="TDE49" s="135" t="s">
        <v>97</v>
      </c>
      <c r="TDF49" s="135" t="s">
        <v>97</v>
      </c>
      <c r="TDG49" s="135" t="s">
        <v>97</v>
      </c>
      <c r="TDH49" s="135" t="s">
        <v>97</v>
      </c>
      <c r="TDI49" s="135" t="s">
        <v>97</v>
      </c>
      <c r="TDJ49" s="135" t="s">
        <v>97</v>
      </c>
      <c r="TDK49" s="135" t="s">
        <v>97</v>
      </c>
      <c r="TDL49" s="135" t="s">
        <v>97</v>
      </c>
      <c r="TDM49" s="135" t="s">
        <v>97</v>
      </c>
      <c r="TDN49" s="135" t="s">
        <v>97</v>
      </c>
      <c r="TDO49" s="135" t="s">
        <v>97</v>
      </c>
      <c r="TDP49" s="135" t="s">
        <v>97</v>
      </c>
      <c r="TDQ49" s="135" t="s">
        <v>97</v>
      </c>
      <c r="TDR49" s="135" t="s">
        <v>97</v>
      </c>
      <c r="TDS49" s="135" t="s">
        <v>97</v>
      </c>
      <c r="TDT49" s="135" t="s">
        <v>97</v>
      </c>
      <c r="TDU49" s="135" t="s">
        <v>97</v>
      </c>
      <c r="TDV49" s="135" t="s">
        <v>97</v>
      </c>
      <c r="TDW49" s="135" t="s">
        <v>97</v>
      </c>
      <c r="TDX49" s="135" t="s">
        <v>97</v>
      </c>
      <c r="TDY49" s="135" t="s">
        <v>97</v>
      </c>
      <c r="TDZ49" s="135" t="s">
        <v>97</v>
      </c>
      <c r="TEA49" s="135" t="s">
        <v>97</v>
      </c>
      <c r="TEB49" s="135" t="s">
        <v>97</v>
      </c>
      <c r="TEC49" s="135" t="s">
        <v>97</v>
      </c>
      <c r="TED49" s="135" t="s">
        <v>97</v>
      </c>
      <c r="TEE49" s="135" t="s">
        <v>97</v>
      </c>
      <c r="TEF49" s="135" t="s">
        <v>97</v>
      </c>
      <c r="TEG49" s="135" t="s">
        <v>97</v>
      </c>
      <c r="TEH49" s="135" t="s">
        <v>97</v>
      </c>
      <c r="TEI49" s="135" t="s">
        <v>97</v>
      </c>
      <c r="TEJ49" s="135" t="s">
        <v>97</v>
      </c>
      <c r="TEK49" s="135" t="s">
        <v>97</v>
      </c>
      <c r="TEL49" s="135" t="s">
        <v>97</v>
      </c>
      <c r="TEM49" s="135" t="s">
        <v>97</v>
      </c>
      <c r="TEN49" s="135" t="s">
        <v>97</v>
      </c>
      <c r="TEO49" s="135" t="s">
        <v>97</v>
      </c>
      <c r="TEP49" s="135" t="s">
        <v>97</v>
      </c>
      <c r="TEQ49" s="135" t="s">
        <v>97</v>
      </c>
      <c r="TER49" s="135" t="s">
        <v>97</v>
      </c>
      <c r="TES49" s="135" t="s">
        <v>97</v>
      </c>
      <c r="TET49" s="135" t="s">
        <v>97</v>
      </c>
      <c r="TEU49" s="135" t="s">
        <v>97</v>
      </c>
      <c r="TEV49" s="135" t="s">
        <v>97</v>
      </c>
      <c r="TEW49" s="135" t="s">
        <v>97</v>
      </c>
      <c r="TEX49" s="135" t="s">
        <v>97</v>
      </c>
      <c r="TEY49" s="135" t="s">
        <v>97</v>
      </c>
      <c r="TEZ49" s="135" t="s">
        <v>97</v>
      </c>
      <c r="TFA49" s="135" t="s">
        <v>97</v>
      </c>
      <c r="TFB49" s="135" t="s">
        <v>97</v>
      </c>
      <c r="TFC49" s="135" t="s">
        <v>97</v>
      </c>
      <c r="TFD49" s="135" t="s">
        <v>97</v>
      </c>
      <c r="TFE49" s="135" t="s">
        <v>97</v>
      </c>
      <c r="TFF49" s="135" t="s">
        <v>97</v>
      </c>
      <c r="TFG49" s="135" t="s">
        <v>97</v>
      </c>
      <c r="TFH49" s="135" t="s">
        <v>97</v>
      </c>
      <c r="TFI49" s="135" t="s">
        <v>97</v>
      </c>
      <c r="TFJ49" s="135" t="s">
        <v>97</v>
      </c>
      <c r="TFK49" s="135" t="s">
        <v>97</v>
      </c>
      <c r="TFL49" s="135" t="s">
        <v>97</v>
      </c>
      <c r="TFM49" s="135" t="s">
        <v>97</v>
      </c>
      <c r="TFN49" s="135" t="s">
        <v>97</v>
      </c>
      <c r="TFO49" s="135" t="s">
        <v>97</v>
      </c>
      <c r="TFP49" s="135" t="s">
        <v>97</v>
      </c>
      <c r="TFQ49" s="135" t="s">
        <v>97</v>
      </c>
      <c r="TFR49" s="135" t="s">
        <v>97</v>
      </c>
      <c r="TFS49" s="135" t="s">
        <v>97</v>
      </c>
      <c r="TFT49" s="135" t="s">
        <v>97</v>
      </c>
      <c r="TFU49" s="135" t="s">
        <v>97</v>
      </c>
      <c r="TFV49" s="135" t="s">
        <v>97</v>
      </c>
      <c r="TFW49" s="135" t="s">
        <v>97</v>
      </c>
      <c r="TFX49" s="135" t="s">
        <v>97</v>
      </c>
      <c r="TFY49" s="135" t="s">
        <v>97</v>
      </c>
      <c r="TFZ49" s="135" t="s">
        <v>97</v>
      </c>
      <c r="TGA49" s="135" t="s">
        <v>97</v>
      </c>
      <c r="TGB49" s="135" t="s">
        <v>97</v>
      </c>
      <c r="TGC49" s="135" t="s">
        <v>97</v>
      </c>
      <c r="TGD49" s="135" t="s">
        <v>97</v>
      </c>
      <c r="TGE49" s="135" t="s">
        <v>97</v>
      </c>
      <c r="TGF49" s="135" t="s">
        <v>97</v>
      </c>
      <c r="TGG49" s="135" t="s">
        <v>97</v>
      </c>
      <c r="TGH49" s="135" t="s">
        <v>97</v>
      </c>
      <c r="TGI49" s="135" t="s">
        <v>97</v>
      </c>
      <c r="TGJ49" s="135" t="s">
        <v>97</v>
      </c>
      <c r="TGK49" s="135" t="s">
        <v>97</v>
      </c>
      <c r="TGL49" s="135" t="s">
        <v>97</v>
      </c>
      <c r="TGM49" s="135" t="s">
        <v>97</v>
      </c>
      <c r="TGN49" s="135" t="s">
        <v>97</v>
      </c>
      <c r="TGO49" s="135" t="s">
        <v>97</v>
      </c>
      <c r="TGP49" s="135" t="s">
        <v>97</v>
      </c>
      <c r="TGQ49" s="135" t="s">
        <v>97</v>
      </c>
      <c r="TGR49" s="135" t="s">
        <v>97</v>
      </c>
      <c r="TGS49" s="135" t="s">
        <v>97</v>
      </c>
      <c r="TGT49" s="135" t="s">
        <v>97</v>
      </c>
      <c r="TGU49" s="135" t="s">
        <v>97</v>
      </c>
      <c r="TGV49" s="135" t="s">
        <v>97</v>
      </c>
      <c r="TGW49" s="135" t="s">
        <v>97</v>
      </c>
      <c r="TGX49" s="135" t="s">
        <v>97</v>
      </c>
      <c r="TGY49" s="135" t="s">
        <v>97</v>
      </c>
      <c r="TGZ49" s="135" t="s">
        <v>97</v>
      </c>
      <c r="THA49" s="135" t="s">
        <v>97</v>
      </c>
      <c r="THB49" s="135" t="s">
        <v>97</v>
      </c>
      <c r="THC49" s="135" t="s">
        <v>97</v>
      </c>
      <c r="THD49" s="135" t="s">
        <v>97</v>
      </c>
      <c r="THE49" s="135" t="s">
        <v>97</v>
      </c>
      <c r="THF49" s="135" t="s">
        <v>97</v>
      </c>
      <c r="THG49" s="135" t="s">
        <v>97</v>
      </c>
      <c r="THH49" s="135" t="s">
        <v>97</v>
      </c>
      <c r="THI49" s="135" t="s">
        <v>97</v>
      </c>
      <c r="THJ49" s="135" t="s">
        <v>97</v>
      </c>
      <c r="THK49" s="135" t="s">
        <v>97</v>
      </c>
      <c r="THL49" s="135" t="s">
        <v>97</v>
      </c>
      <c r="THM49" s="135" t="s">
        <v>97</v>
      </c>
      <c r="THN49" s="135" t="s">
        <v>97</v>
      </c>
      <c r="THO49" s="135" t="s">
        <v>97</v>
      </c>
      <c r="THP49" s="135" t="s">
        <v>97</v>
      </c>
      <c r="THQ49" s="135" t="s">
        <v>97</v>
      </c>
      <c r="THR49" s="135" t="s">
        <v>97</v>
      </c>
      <c r="THS49" s="135" t="s">
        <v>97</v>
      </c>
      <c r="THT49" s="135" t="s">
        <v>97</v>
      </c>
      <c r="THU49" s="135" t="s">
        <v>97</v>
      </c>
      <c r="THV49" s="135" t="s">
        <v>97</v>
      </c>
      <c r="THW49" s="135" t="s">
        <v>97</v>
      </c>
      <c r="THX49" s="135" t="s">
        <v>97</v>
      </c>
      <c r="THY49" s="135" t="s">
        <v>97</v>
      </c>
      <c r="THZ49" s="135" t="s">
        <v>97</v>
      </c>
      <c r="TIA49" s="135" t="s">
        <v>97</v>
      </c>
      <c r="TIB49" s="135" t="s">
        <v>97</v>
      </c>
      <c r="TIC49" s="135" t="s">
        <v>97</v>
      </c>
      <c r="TID49" s="135" t="s">
        <v>97</v>
      </c>
      <c r="TIE49" s="135" t="s">
        <v>97</v>
      </c>
      <c r="TIF49" s="135" t="s">
        <v>97</v>
      </c>
      <c r="TIG49" s="135" t="s">
        <v>97</v>
      </c>
      <c r="TIH49" s="135" t="s">
        <v>97</v>
      </c>
      <c r="TII49" s="135" t="s">
        <v>97</v>
      </c>
      <c r="TIJ49" s="135" t="s">
        <v>97</v>
      </c>
      <c r="TIK49" s="135" t="s">
        <v>97</v>
      </c>
      <c r="TIL49" s="135" t="s">
        <v>97</v>
      </c>
      <c r="TIM49" s="135" t="s">
        <v>97</v>
      </c>
      <c r="TIN49" s="135" t="s">
        <v>97</v>
      </c>
      <c r="TIO49" s="135" t="s">
        <v>97</v>
      </c>
      <c r="TIP49" s="135" t="s">
        <v>97</v>
      </c>
      <c r="TIQ49" s="135" t="s">
        <v>97</v>
      </c>
      <c r="TIR49" s="135" t="s">
        <v>97</v>
      </c>
      <c r="TIS49" s="135" t="s">
        <v>97</v>
      </c>
      <c r="TIT49" s="135" t="s">
        <v>97</v>
      </c>
      <c r="TIU49" s="135" t="s">
        <v>97</v>
      </c>
      <c r="TIV49" s="135" t="s">
        <v>97</v>
      </c>
      <c r="TIW49" s="135" t="s">
        <v>97</v>
      </c>
      <c r="TIX49" s="135" t="s">
        <v>97</v>
      </c>
      <c r="TIY49" s="135" t="s">
        <v>97</v>
      </c>
      <c r="TIZ49" s="135" t="s">
        <v>97</v>
      </c>
      <c r="TJA49" s="135" t="s">
        <v>97</v>
      </c>
      <c r="TJB49" s="135" t="s">
        <v>97</v>
      </c>
      <c r="TJC49" s="135" t="s">
        <v>97</v>
      </c>
      <c r="TJD49" s="135" t="s">
        <v>97</v>
      </c>
      <c r="TJE49" s="135" t="s">
        <v>97</v>
      </c>
      <c r="TJF49" s="135" t="s">
        <v>97</v>
      </c>
      <c r="TJG49" s="135" t="s">
        <v>97</v>
      </c>
      <c r="TJH49" s="135" t="s">
        <v>97</v>
      </c>
      <c r="TJI49" s="135" t="s">
        <v>97</v>
      </c>
      <c r="TJJ49" s="135" t="s">
        <v>97</v>
      </c>
      <c r="TJK49" s="135" t="s">
        <v>97</v>
      </c>
      <c r="TJL49" s="135" t="s">
        <v>97</v>
      </c>
      <c r="TJM49" s="135" t="s">
        <v>97</v>
      </c>
      <c r="TJN49" s="135" t="s">
        <v>97</v>
      </c>
      <c r="TJO49" s="135" t="s">
        <v>97</v>
      </c>
      <c r="TJP49" s="135" t="s">
        <v>97</v>
      </c>
      <c r="TJQ49" s="135" t="s">
        <v>97</v>
      </c>
      <c r="TJR49" s="135" t="s">
        <v>97</v>
      </c>
      <c r="TJS49" s="135" t="s">
        <v>97</v>
      </c>
      <c r="TJT49" s="135" t="s">
        <v>97</v>
      </c>
      <c r="TJU49" s="135" t="s">
        <v>97</v>
      </c>
      <c r="TJV49" s="135" t="s">
        <v>97</v>
      </c>
      <c r="TJW49" s="135" t="s">
        <v>97</v>
      </c>
      <c r="TJX49" s="135" t="s">
        <v>97</v>
      </c>
      <c r="TJY49" s="135" t="s">
        <v>97</v>
      </c>
      <c r="TJZ49" s="135" t="s">
        <v>97</v>
      </c>
      <c r="TKA49" s="135" t="s">
        <v>97</v>
      </c>
      <c r="TKB49" s="135" t="s">
        <v>97</v>
      </c>
      <c r="TKC49" s="135" t="s">
        <v>97</v>
      </c>
      <c r="TKD49" s="135" t="s">
        <v>97</v>
      </c>
      <c r="TKE49" s="135" t="s">
        <v>97</v>
      </c>
      <c r="TKF49" s="135" t="s">
        <v>97</v>
      </c>
      <c r="TKG49" s="135" t="s">
        <v>97</v>
      </c>
      <c r="TKH49" s="135" t="s">
        <v>97</v>
      </c>
      <c r="TKI49" s="135" t="s">
        <v>97</v>
      </c>
      <c r="TKJ49" s="135" t="s">
        <v>97</v>
      </c>
      <c r="TKK49" s="135" t="s">
        <v>97</v>
      </c>
      <c r="TKL49" s="135" t="s">
        <v>97</v>
      </c>
      <c r="TKM49" s="135" t="s">
        <v>97</v>
      </c>
      <c r="TKN49" s="135" t="s">
        <v>97</v>
      </c>
      <c r="TKO49" s="135" t="s">
        <v>97</v>
      </c>
      <c r="TKP49" s="135" t="s">
        <v>97</v>
      </c>
      <c r="TKQ49" s="135" t="s">
        <v>97</v>
      </c>
      <c r="TKR49" s="135" t="s">
        <v>97</v>
      </c>
      <c r="TKS49" s="135" t="s">
        <v>97</v>
      </c>
      <c r="TKT49" s="135" t="s">
        <v>97</v>
      </c>
      <c r="TKU49" s="135" t="s">
        <v>97</v>
      </c>
      <c r="TKV49" s="135" t="s">
        <v>97</v>
      </c>
      <c r="TKW49" s="135" t="s">
        <v>97</v>
      </c>
      <c r="TKX49" s="135" t="s">
        <v>97</v>
      </c>
      <c r="TKY49" s="135" t="s">
        <v>97</v>
      </c>
      <c r="TKZ49" s="135" t="s">
        <v>97</v>
      </c>
      <c r="TLA49" s="135" t="s">
        <v>97</v>
      </c>
      <c r="TLB49" s="135" t="s">
        <v>97</v>
      </c>
      <c r="TLC49" s="135" t="s">
        <v>97</v>
      </c>
      <c r="TLD49" s="135" t="s">
        <v>97</v>
      </c>
      <c r="TLE49" s="135" t="s">
        <v>97</v>
      </c>
      <c r="TLF49" s="135" t="s">
        <v>97</v>
      </c>
      <c r="TLG49" s="135" t="s">
        <v>97</v>
      </c>
      <c r="TLH49" s="135" t="s">
        <v>97</v>
      </c>
      <c r="TLI49" s="135" t="s">
        <v>97</v>
      </c>
      <c r="TLJ49" s="135" t="s">
        <v>97</v>
      </c>
      <c r="TLK49" s="135" t="s">
        <v>97</v>
      </c>
      <c r="TLL49" s="135" t="s">
        <v>97</v>
      </c>
      <c r="TLM49" s="135" t="s">
        <v>97</v>
      </c>
      <c r="TLN49" s="135" t="s">
        <v>97</v>
      </c>
      <c r="TLO49" s="135" t="s">
        <v>97</v>
      </c>
      <c r="TLP49" s="135" t="s">
        <v>97</v>
      </c>
      <c r="TLQ49" s="135" t="s">
        <v>97</v>
      </c>
      <c r="TLR49" s="135" t="s">
        <v>97</v>
      </c>
      <c r="TLS49" s="135" t="s">
        <v>97</v>
      </c>
      <c r="TLT49" s="135" t="s">
        <v>97</v>
      </c>
      <c r="TLU49" s="135" t="s">
        <v>97</v>
      </c>
      <c r="TLV49" s="135" t="s">
        <v>97</v>
      </c>
      <c r="TLW49" s="135" t="s">
        <v>97</v>
      </c>
      <c r="TLX49" s="135" t="s">
        <v>97</v>
      </c>
      <c r="TLY49" s="135" t="s">
        <v>97</v>
      </c>
      <c r="TLZ49" s="135" t="s">
        <v>97</v>
      </c>
      <c r="TMA49" s="135" t="s">
        <v>97</v>
      </c>
      <c r="TMB49" s="135" t="s">
        <v>97</v>
      </c>
      <c r="TMC49" s="135" t="s">
        <v>97</v>
      </c>
      <c r="TMD49" s="135" t="s">
        <v>97</v>
      </c>
      <c r="TME49" s="135" t="s">
        <v>97</v>
      </c>
      <c r="TMF49" s="135" t="s">
        <v>97</v>
      </c>
      <c r="TMG49" s="135" t="s">
        <v>97</v>
      </c>
      <c r="TMH49" s="135" t="s">
        <v>97</v>
      </c>
      <c r="TMI49" s="135" t="s">
        <v>97</v>
      </c>
      <c r="TMJ49" s="135" t="s">
        <v>97</v>
      </c>
      <c r="TMK49" s="135" t="s">
        <v>97</v>
      </c>
      <c r="TML49" s="135" t="s">
        <v>97</v>
      </c>
      <c r="TMM49" s="135" t="s">
        <v>97</v>
      </c>
      <c r="TMN49" s="135" t="s">
        <v>97</v>
      </c>
      <c r="TMO49" s="135" t="s">
        <v>97</v>
      </c>
      <c r="TMP49" s="135" t="s">
        <v>97</v>
      </c>
      <c r="TMQ49" s="135" t="s">
        <v>97</v>
      </c>
      <c r="TMR49" s="135" t="s">
        <v>97</v>
      </c>
      <c r="TMS49" s="135" t="s">
        <v>97</v>
      </c>
      <c r="TMT49" s="135" t="s">
        <v>97</v>
      </c>
      <c r="TMU49" s="135" t="s">
        <v>97</v>
      </c>
      <c r="TMV49" s="135" t="s">
        <v>97</v>
      </c>
      <c r="TMW49" s="135" t="s">
        <v>97</v>
      </c>
      <c r="TMX49" s="135" t="s">
        <v>97</v>
      </c>
      <c r="TMY49" s="135" t="s">
        <v>97</v>
      </c>
      <c r="TMZ49" s="135" t="s">
        <v>97</v>
      </c>
      <c r="TNA49" s="135" t="s">
        <v>97</v>
      </c>
      <c r="TNB49" s="135" t="s">
        <v>97</v>
      </c>
      <c r="TNC49" s="135" t="s">
        <v>97</v>
      </c>
      <c r="TND49" s="135" t="s">
        <v>97</v>
      </c>
      <c r="TNE49" s="135" t="s">
        <v>97</v>
      </c>
      <c r="TNF49" s="135" t="s">
        <v>97</v>
      </c>
      <c r="TNG49" s="135" t="s">
        <v>97</v>
      </c>
      <c r="TNH49" s="135" t="s">
        <v>97</v>
      </c>
      <c r="TNI49" s="135" t="s">
        <v>97</v>
      </c>
      <c r="TNJ49" s="135" t="s">
        <v>97</v>
      </c>
      <c r="TNK49" s="135" t="s">
        <v>97</v>
      </c>
      <c r="TNL49" s="135" t="s">
        <v>97</v>
      </c>
      <c r="TNM49" s="135" t="s">
        <v>97</v>
      </c>
      <c r="TNN49" s="135" t="s">
        <v>97</v>
      </c>
      <c r="TNO49" s="135" t="s">
        <v>97</v>
      </c>
      <c r="TNP49" s="135" t="s">
        <v>97</v>
      </c>
      <c r="TNQ49" s="135" t="s">
        <v>97</v>
      </c>
      <c r="TNR49" s="135" t="s">
        <v>97</v>
      </c>
      <c r="TNS49" s="135" t="s">
        <v>97</v>
      </c>
      <c r="TNT49" s="135" t="s">
        <v>97</v>
      </c>
      <c r="TNU49" s="135" t="s">
        <v>97</v>
      </c>
      <c r="TNV49" s="135" t="s">
        <v>97</v>
      </c>
      <c r="TNW49" s="135" t="s">
        <v>97</v>
      </c>
      <c r="TNX49" s="135" t="s">
        <v>97</v>
      </c>
      <c r="TNY49" s="135" t="s">
        <v>97</v>
      </c>
      <c r="TNZ49" s="135" t="s">
        <v>97</v>
      </c>
      <c r="TOA49" s="135" t="s">
        <v>97</v>
      </c>
      <c r="TOB49" s="135" t="s">
        <v>97</v>
      </c>
      <c r="TOC49" s="135" t="s">
        <v>97</v>
      </c>
      <c r="TOD49" s="135" t="s">
        <v>97</v>
      </c>
      <c r="TOE49" s="135" t="s">
        <v>97</v>
      </c>
      <c r="TOF49" s="135" t="s">
        <v>97</v>
      </c>
      <c r="TOG49" s="135" t="s">
        <v>97</v>
      </c>
      <c r="TOH49" s="135" t="s">
        <v>97</v>
      </c>
      <c r="TOI49" s="135" t="s">
        <v>97</v>
      </c>
      <c r="TOJ49" s="135" t="s">
        <v>97</v>
      </c>
      <c r="TOK49" s="135" t="s">
        <v>97</v>
      </c>
      <c r="TOL49" s="135" t="s">
        <v>97</v>
      </c>
      <c r="TOM49" s="135" t="s">
        <v>97</v>
      </c>
      <c r="TON49" s="135" t="s">
        <v>97</v>
      </c>
      <c r="TOO49" s="135" t="s">
        <v>97</v>
      </c>
      <c r="TOP49" s="135" t="s">
        <v>97</v>
      </c>
      <c r="TOQ49" s="135" t="s">
        <v>97</v>
      </c>
      <c r="TOR49" s="135" t="s">
        <v>97</v>
      </c>
      <c r="TOS49" s="135" t="s">
        <v>97</v>
      </c>
      <c r="TOT49" s="135" t="s">
        <v>97</v>
      </c>
      <c r="TOU49" s="135" t="s">
        <v>97</v>
      </c>
      <c r="TOV49" s="135" t="s">
        <v>97</v>
      </c>
      <c r="TOW49" s="135" t="s">
        <v>97</v>
      </c>
      <c r="TOX49" s="135" t="s">
        <v>97</v>
      </c>
      <c r="TOY49" s="135" t="s">
        <v>97</v>
      </c>
      <c r="TOZ49" s="135" t="s">
        <v>97</v>
      </c>
      <c r="TPA49" s="135" t="s">
        <v>97</v>
      </c>
      <c r="TPB49" s="135" t="s">
        <v>97</v>
      </c>
      <c r="TPC49" s="135" t="s">
        <v>97</v>
      </c>
      <c r="TPD49" s="135" t="s">
        <v>97</v>
      </c>
      <c r="TPE49" s="135" t="s">
        <v>97</v>
      </c>
      <c r="TPF49" s="135" t="s">
        <v>97</v>
      </c>
      <c r="TPG49" s="135" t="s">
        <v>97</v>
      </c>
      <c r="TPH49" s="135" t="s">
        <v>97</v>
      </c>
      <c r="TPI49" s="135" t="s">
        <v>97</v>
      </c>
      <c r="TPJ49" s="135" t="s">
        <v>97</v>
      </c>
      <c r="TPK49" s="135" t="s">
        <v>97</v>
      </c>
      <c r="TPL49" s="135" t="s">
        <v>97</v>
      </c>
      <c r="TPM49" s="135" t="s">
        <v>97</v>
      </c>
      <c r="TPN49" s="135" t="s">
        <v>97</v>
      </c>
      <c r="TPO49" s="135" t="s">
        <v>97</v>
      </c>
      <c r="TPP49" s="135" t="s">
        <v>97</v>
      </c>
      <c r="TPQ49" s="135" t="s">
        <v>97</v>
      </c>
      <c r="TPR49" s="135" t="s">
        <v>97</v>
      </c>
      <c r="TPS49" s="135" t="s">
        <v>97</v>
      </c>
      <c r="TPT49" s="135" t="s">
        <v>97</v>
      </c>
      <c r="TPU49" s="135" t="s">
        <v>97</v>
      </c>
      <c r="TPV49" s="135" t="s">
        <v>97</v>
      </c>
      <c r="TPW49" s="135" t="s">
        <v>97</v>
      </c>
      <c r="TPX49" s="135" t="s">
        <v>97</v>
      </c>
      <c r="TPY49" s="135" t="s">
        <v>97</v>
      </c>
      <c r="TPZ49" s="135" t="s">
        <v>97</v>
      </c>
      <c r="TQA49" s="135" t="s">
        <v>97</v>
      </c>
      <c r="TQB49" s="135" t="s">
        <v>97</v>
      </c>
      <c r="TQC49" s="135" t="s">
        <v>97</v>
      </c>
      <c r="TQD49" s="135" t="s">
        <v>97</v>
      </c>
      <c r="TQE49" s="135" t="s">
        <v>97</v>
      </c>
      <c r="TQF49" s="135" t="s">
        <v>97</v>
      </c>
      <c r="TQG49" s="135" t="s">
        <v>97</v>
      </c>
      <c r="TQH49" s="135" t="s">
        <v>97</v>
      </c>
      <c r="TQI49" s="135" t="s">
        <v>97</v>
      </c>
      <c r="TQJ49" s="135" t="s">
        <v>97</v>
      </c>
      <c r="TQK49" s="135" t="s">
        <v>97</v>
      </c>
      <c r="TQL49" s="135" t="s">
        <v>97</v>
      </c>
      <c r="TQM49" s="135" t="s">
        <v>97</v>
      </c>
      <c r="TQN49" s="135" t="s">
        <v>97</v>
      </c>
      <c r="TQO49" s="135" t="s">
        <v>97</v>
      </c>
      <c r="TQP49" s="135" t="s">
        <v>97</v>
      </c>
      <c r="TQQ49" s="135" t="s">
        <v>97</v>
      </c>
      <c r="TQR49" s="135" t="s">
        <v>97</v>
      </c>
      <c r="TQS49" s="135" t="s">
        <v>97</v>
      </c>
      <c r="TQT49" s="135" t="s">
        <v>97</v>
      </c>
      <c r="TQU49" s="135" t="s">
        <v>97</v>
      </c>
      <c r="TQV49" s="135" t="s">
        <v>97</v>
      </c>
      <c r="TQW49" s="135" t="s">
        <v>97</v>
      </c>
      <c r="TQX49" s="135" t="s">
        <v>97</v>
      </c>
      <c r="TQY49" s="135" t="s">
        <v>97</v>
      </c>
      <c r="TQZ49" s="135" t="s">
        <v>97</v>
      </c>
      <c r="TRA49" s="135" t="s">
        <v>97</v>
      </c>
      <c r="TRB49" s="135" t="s">
        <v>97</v>
      </c>
      <c r="TRC49" s="135" t="s">
        <v>97</v>
      </c>
      <c r="TRD49" s="135" t="s">
        <v>97</v>
      </c>
      <c r="TRE49" s="135" t="s">
        <v>97</v>
      </c>
      <c r="TRF49" s="135" t="s">
        <v>97</v>
      </c>
      <c r="TRG49" s="135" t="s">
        <v>97</v>
      </c>
      <c r="TRH49" s="135" t="s">
        <v>97</v>
      </c>
      <c r="TRI49" s="135" t="s">
        <v>97</v>
      </c>
      <c r="TRJ49" s="135" t="s">
        <v>97</v>
      </c>
      <c r="TRK49" s="135" t="s">
        <v>97</v>
      </c>
      <c r="TRL49" s="135" t="s">
        <v>97</v>
      </c>
      <c r="TRM49" s="135" t="s">
        <v>97</v>
      </c>
      <c r="TRN49" s="135" t="s">
        <v>97</v>
      </c>
      <c r="TRO49" s="135" t="s">
        <v>97</v>
      </c>
      <c r="TRP49" s="135" t="s">
        <v>97</v>
      </c>
      <c r="TRQ49" s="135" t="s">
        <v>97</v>
      </c>
      <c r="TRR49" s="135" t="s">
        <v>97</v>
      </c>
      <c r="TRS49" s="135" t="s">
        <v>97</v>
      </c>
      <c r="TRT49" s="135" t="s">
        <v>97</v>
      </c>
      <c r="TRU49" s="135" t="s">
        <v>97</v>
      </c>
      <c r="TRV49" s="135" t="s">
        <v>97</v>
      </c>
      <c r="TRW49" s="135" t="s">
        <v>97</v>
      </c>
      <c r="TRX49" s="135" t="s">
        <v>97</v>
      </c>
      <c r="TRY49" s="135" t="s">
        <v>97</v>
      </c>
      <c r="TRZ49" s="135" t="s">
        <v>97</v>
      </c>
      <c r="TSA49" s="135" t="s">
        <v>97</v>
      </c>
      <c r="TSB49" s="135" t="s">
        <v>97</v>
      </c>
      <c r="TSC49" s="135" t="s">
        <v>97</v>
      </c>
      <c r="TSD49" s="135" t="s">
        <v>97</v>
      </c>
      <c r="TSE49" s="135" t="s">
        <v>97</v>
      </c>
      <c r="TSF49" s="135" t="s">
        <v>97</v>
      </c>
      <c r="TSG49" s="135" t="s">
        <v>97</v>
      </c>
      <c r="TSH49" s="135" t="s">
        <v>97</v>
      </c>
      <c r="TSI49" s="135" t="s">
        <v>97</v>
      </c>
      <c r="TSJ49" s="135" t="s">
        <v>97</v>
      </c>
      <c r="TSK49" s="135" t="s">
        <v>97</v>
      </c>
      <c r="TSL49" s="135" t="s">
        <v>97</v>
      </c>
      <c r="TSM49" s="135" t="s">
        <v>97</v>
      </c>
      <c r="TSN49" s="135" t="s">
        <v>97</v>
      </c>
      <c r="TSO49" s="135" t="s">
        <v>97</v>
      </c>
      <c r="TSP49" s="135" t="s">
        <v>97</v>
      </c>
      <c r="TSQ49" s="135" t="s">
        <v>97</v>
      </c>
      <c r="TSR49" s="135" t="s">
        <v>97</v>
      </c>
      <c r="TSS49" s="135" t="s">
        <v>97</v>
      </c>
      <c r="TST49" s="135" t="s">
        <v>97</v>
      </c>
      <c r="TSU49" s="135" t="s">
        <v>97</v>
      </c>
      <c r="TSV49" s="135" t="s">
        <v>97</v>
      </c>
      <c r="TSW49" s="135" t="s">
        <v>97</v>
      </c>
      <c r="TSX49" s="135" t="s">
        <v>97</v>
      </c>
      <c r="TSY49" s="135" t="s">
        <v>97</v>
      </c>
      <c r="TSZ49" s="135" t="s">
        <v>97</v>
      </c>
      <c r="TTA49" s="135" t="s">
        <v>97</v>
      </c>
      <c r="TTB49" s="135" t="s">
        <v>97</v>
      </c>
      <c r="TTC49" s="135" t="s">
        <v>97</v>
      </c>
      <c r="TTD49" s="135" t="s">
        <v>97</v>
      </c>
      <c r="TTE49" s="135" t="s">
        <v>97</v>
      </c>
      <c r="TTF49" s="135" t="s">
        <v>97</v>
      </c>
      <c r="TTG49" s="135" t="s">
        <v>97</v>
      </c>
      <c r="TTH49" s="135" t="s">
        <v>97</v>
      </c>
      <c r="TTI49" s="135" t="s">
        <v>97</v>
      </c>
      <c r="TTJ49" s="135" t="s">
        <v>97</v>
      </c>
      <c r="TTK49" s="135" t="s">
        <v>97</v>
      </c>
      <c r="TTL49" s="135" t="s">
        <v>97</v>
      </c>
      <c r="TTM49" s="135" t="s">
        <v>97</v>
      </c>
      <c r="TTN49" s="135" t="s">
        <v>97</v>
      </c>
      <c r="TTO49" s="135" t="s">
        <v>97</v>
      </c>
      <c r="TTP49" s="135" t="s">
        <v>97</v>
      </c>
      <c r="TTQ49" s="135" t="s">
        <v>97</v>
      </c>
      <c r="TTR49" s="135" t="s">
        <v>97</v>
      </c>
      <c r="TTS49" s="135" t="s">
        <v>97</v>
      </c>
      <c r="TTT49" s="135" t="s">
        <v>97</v>
      </c>
      <c r="TTU49" s="135" t="s">
        <v>97</v>
      </c>
      <c r="TTV49" s="135" t="s">
        <v>97</v>
      </c>
      <c r="TTW49" s="135" t="s">
        <v>97</v>
      </c>
      <c r="TTX49" s="135" t="s">
        <v>97</v>
      </c>
      <c r="TTY49" s="135" t="s">
        <v>97</v>
      </c>
      <c r="TTZ49" s="135" t="s">
        <v>97</v>
      </c>
      <c r="TUA49" s="135" t="s">
        <v>97</v>
      </c>
      <c r="TUB49" s="135" t="s">
        <v>97</v>
      </c>
      <c r="TUC49" s="135" t="s">
        <v>97</v>
      </c>
      <c r="TUD49" s="135" t="s">
        <v>97</v>
      </c>
      <c r="TUE49" s="135" t="s">
        <v>97</v>
      </c>
      <c r="TUF49" s="135" t="s">
        <v>97</v>
      </c>
      <c r="TUG49" s="135" t="s">
        <v>97</v>
      </c>
      <c r="TUH49" s="135" t="s">
        <v>97</v>
      </c>
      <c r="TUI49" s="135" t="s">
        <v>97</v>
      </c>
      <c r="TUJ49" s="135" t="s">
        <v>97</v>
      </c>
      <c r="TUK49" s="135" t="s">
        <v>97</v>
      </c>
      <c r="TUL49" s="135" t="s">
        <v>97</v>
      </c>
      <c r="TUM49" s="135" t="s">
        <v>97</v>
      </c>
      <c r="TUN49" s="135" t="s">
        <v>97</v>
      </c>
      <c r="TUO49" s="135" t="s">
        <v>97</v>
      </c>
      <c r="TUP49" s="135" t="s">
        <v>97</v>
      </c>
      <c r="TUQ49" s="135" t="s">
        <v>97</v>
      </c>
      <c r="TUR49" s="135" t="s">
        <v>97</v>
      </c>
      <c r="TUS49" s="135" t="s">
        <v>97</v>
      </c>
      <c r="TUT49" s="135" t="s">
        <v>97</v>
      </c>
      <c r="TUU49" s="135" t="s">
        <v>97</v>
      </c>
      <c r="TUV49" s="135" t="s">
        <v>97</v>
      </c>
      <c r="TUW49" s="135" t="s">
        <v>97</v>
      </c>
      <c r="TUX49" s="135" t="s">
        <v>97</v>
      </c>
      <c r="TUY49" s="135" t="s">
        <v>97</v>
      </c>
      <c r="TUZ49" s="135" t="s">
        <v>97</v>
      </c>
      <c r="TVA49" s="135" t="s">
        <v>97</v>
      </c>
      <c r="TVB49" s="135" t="s">
        <v>97</v>
      </c>
      <c r="TVC49" s="135" t="s">
        <v>97</v>
      </c>
      <c r="TVD49" s="135" t="s">
        <v>97</v>
      </c>
      <c r="TVE49" s="135" t="s">
        <v>97</v>
      </c>
      <c r="TVF49" s="135" t="s">
        <v>97</v>
      </c>
      <c r="TVG49" s="135" t="s">
        <v>97</v>
      </c>
      <c r="TVH49" s="135" t="s">
        <v>97</v>
      </c>
      <c r="TVI49" s="135" t="s">
        <v>97</v>
      </c>
      <c r="TVJ49" s="135" t="s">
        <v>97</v>
      </c>
      <c r="TVK49" s="135" t="s">
        <v>97</v>
      </c>
      <c r="TVL49" s="135" t="s">
        <v>97</v>
      </c>
      <c r="TVM49" s="135" t="s">
        <v>97</v>
      </c>
      <c r="TVN49" s="135" t="s">
        <v>97</v>
      </c>
      <c r="TVO49" s="135" t="s">
        <v>97</v>
      </c>
      <c r="TVP49" s="135" t="s">
        <v>97</v>
      </c>
      <c r="TVQ49" s="135" t="s">
        <v>97</v>
      </c>
      <c r="TVR49" s="135" t="s">
        <v>97</v>
      </c>
      <c r="TVS49" s="135" t="s">
        <v>97</v>
      </c>
      <c r="TVT49" s="135" t="s">
        <v>97</v>
      </c>
      <c r="TVU49" s="135" t="s">
        <v>97</v>
      </c>
      <c r="TVV49" s="135" t="s">
        <v>97</v>
      </c>
      <c r="TVW49" s="135" t="s">
        <v>97</v>
      </c>
      <c r="TVX49" s="135" t="s">
        <v>97</v>
      </c>
      <c r="TVY49" s="135" t="s">
        <v>97</v>
      </c>
      <c r="TVZ49" s="135" t="s">
        <v>97</v>
      </c>
      <c r="TWA49" s="135" t="s">
        <v>97</v>
      </c>
      <c r="TWB49" s="135" t="s">
        <v>97</v>
      </c>
      <c r="TWC49" s="135" t="s">
        <v>97</v>
      </c>
      <c r="TWD49" s="135" t="s">
        <v>97</v>
      </c>
      <c r="TWE49" s="135" t="s">
        <v>97</v>
      </c>
      <c r="TWF49" s="135" t="s">
        <v>97</v>
      </c>
      <c r="TWG49" s="135" t="s">
        <v>97</v>
      </c>
      <c r="TWH49" s="135" t="s">
        <v>97</v>
      </c>
      <c r="TWI49" s="135" t="s">
        <v>97</v>
      </c>
      <c r="TWJ49" s="135" t="s">
        <v>97</v>
      </c>
      <c r="TWK49" s="135" t="s">
        <v>97</v>
      </c>
      <c r="TWL49" s="135" t="s">
        <v>97</v>
      </c>
      <c r="TWM49" s="135" t="s">
        <v>97</v>
      </c>
      <c r="TWN49" s="135" t="s">
        <v>97</v>
      </c>
      <c r="TWO49" s="135" t="s">
        <v>97</v>
      </c>
      <c r="TWP49" s="135" t="s">
        <v>97</v>
      </c>
      <c r="TWQ49" s="135" t="s">
        <v>97</v>
      </c>
      <c r="TWR49" s="135" t="s">
        <v>97</v>
      </c>
      <c r="TWS49" s="135" t="s">
        <v>97</v>
      </c>
      <c r="TWT49" s="135" t="s">
        <v>97</v>
      </c>
      <c r="TWU49" s="135" t="s">
        <v>97</v>
      </c>
      <c r="TWV49" s="135" t="s">
        <v>97</v>
      </c>
      <c r="TWW49" s="135" t="s">
        <v>97</v>
      </c>
      <c r="TWX49" s="135" t="s">
        <v>97</v>
      </c>
      <c r="TWY49" s="135" t="s">
        <v>97</v>
      </c>
      <c r="TWZ49" s="135" t="s">
        <v>97</v>
      </c>
      <c r="TXA49" s="135" t="s">
        <v>97</v>
      </c>
      <c r="TXB49" s="135" t="s">
        <v>97</v>
      </c>
      <c r="TXC49" s="135" t="s">
        <v>97</v>
      </c>
      <c r="TXD49" s="135" t="s">
        <v>97</v>
      </c>
      <c r="TXE49" s="135" t="s">
        <v>97</v>
      </c>
      <c r="TXF49" s="135" t="s">
        <v>97</v>
      </c>
      <c r="TXG49" s="135" t="s">
        <v>97</v>
      </c>
      <c r="TXH49" s="135" t="s">
        <v>97</v>
      </c>
      <c r="TXI49" s="135" t="s">
        <v>97</v>
      </c>
      <c r="TXJ49" s="135" t="s">
        <v>97</v>
      </c>
      <c r="TXK49" s="135" t="s">
        <v>97</v>
      </c>
      <c r="TXL49" s="135" t="s">
        <v>97</v>
      </c>
      <c r="TXM49" s="135" t="s">
        <v>97</v>
      </c>
      <c r="TXN49" s="135" t="s">
        <v>97</v>
      </c>
      <c r="TXO49" s="135" t="s">
        <v>97</v>
      </c>
      <c r="TXP49" s="135" t="s">
        <v>97</v>
      </c>
      <c r="TXQ49" s="135" t="s">
        <v>97</v>
      </c>
      <c r="TXR49" s="135" t="s">
        <v>97</v>
      </c>
      <c r="TXS49" s="135" t="s">
        <v>97</v>
      </c>
      <c r="TXT49" s="135" t="s">
        <v>97</v>
      </c>
      <c r="TXU49" s="135" t="s">
        <v>97</v>
      </c>
      <c r="TXV49" s="135" t="s">
        <v>97</v>
      </c>
      <c r="TXW49" s="135" t="s">
        <v>97</v>
      </c>
      <c r="TXX49" s="135" t="s">
        <v>97</v>
      </c>
      <c r="TXY49" s="135" t="s">
        <v>97</v>
      </c>
      <c r="TXZ49" s="135" t="s">
        <v>97</v>
      </c>
      <c r="TYA49" s="135" t="s">
        <v>97</v>
      </c>
      <c r="TYB49" s="135" t="s">
        <v>97</v>
      </c>
      <c r="TYC49" s="135" t="s">
        <v>97</v>
      </c>
      <c r="TYD49" s="135" t="s">
        <v>97</v>
      </c>
      <c r="TYE49" s="135" t="s">
        <v>97</v>
      </c>
      <c r="TYF49" s="135" t="s">
        <v>97</v>
      </c>
      <c r="TYG49" s="135" t="s">
        <v>97</v>
      </c>
      <c r="TYH49" s="135" t="s">
        <v>97</v>
      </c>
      <c r="TYI49" s="135" t="s">
        <v>97</v>
      </c>
      <c r="TYJ49" s="135" t="s">
        <v>97</v>
      </c>
      <c r="TYK49" s="135" t="s">
        <v>97</v>
      </c>
      <c r="TYL49" s="135" t="s">
        <v>97</v>
      </c>
      <c r="TYM49" s="135" t="s">
        <v>97</v>
      </c>
      <c r="TYN49" s="135" t="s">
        <v>97</v>
      </c>
      <c r="TYO49" s="135" t="s">
        <v>97</v>
      </c>
      <c r="TYP49" s="135" t="s">
        <v>97</v>
      </c>
      <c r="TYQ49" s="135" t="s">
        <v>97</v>
      </c>
      <c r="TYR49" s="135" t="s">
        <v>97</v>
      </c>
      <c r="TYS49" s="135" t="s">
        <v>97</v>
      </c>
      <c r="TYT49" s="135" t="s">
        <v>97</v>
      </c>
      <c r="TYU49" s="135" t="s">
        <v>97</v>
      </c>
      <c r="TYV49" s="135" t="s">
        <v>97</v>
      </c>
      <c r="TYW49" s="135" t="s">
        <v>97</v>
      </c>
      <c r="TYX49" s="135" t="s">
        <v>97</v>
      </c>
      <c r="TYY49" s="135" t="s">
        <v>97</v>
      </c>
      <c r="TYZ49" s="135" t="s">
        <v>97</v>
      </c>
      <c r="TZA49" s="135" t="s">
        <v>97</v>
      </c>
      <c r="TZB49" s="135" t="s">
        <v>97</v>
      </c>
      <c r="TZC49" s="135" t="s">
        <v>97</v>
      </c>
      <c r="TZD49" s="135" t="s">
        <v>97</v>
      </c>
      <c r="TZE49" s="135" t="s">
        <v>97</v>
      </c>
      <c r="TZF49" s="135" t="s">
        <v>97</v>
      </c>
      <c r="TZG49" s="135" t="s">
        <v>97</v>
      </c>
      <c r="TZH49" s="135" t="s">
        <v>97</v>
      </c>
      <c r="TZI49" s="135" t="s">
        <v>97</v>
      </c>
      <c r="TZJ49" s="135" t="s">
        <v>97</v>
      </c>
      <c r="TZK49" s="135" t="s">
        <v>97</v>
      </c>
      <c r="TZL49" s="135" t="s">
        <v>97</v>
      </c>
      <c r="TZM49" s="135" t="s">
        <v>97</v>
      </c>
      <c r="TZN49" s="135" t="s">
        <v>97</v>
      </c>
      <c r="TZO49" s="135" t="s">
        <v>97</v>
      </c>
      <c r="TZP49" s="135" t="s">
        <v>97</v>
      </c>
      <c r="TZQ49" s="135" t="s">
        <v>97</v>
      </c>
      <c r="TZR49" s="135" t="s">
        <v>97</v>
      </c>
      <c r="TZS49" s="135" t="s">
        <v>97</v>
      </c>
      <c r="TZT49" s="135" t="s">
        <v>97</v>
      </c>
      <c r="TZU49" s="135" t="s">
        <v>97</v>
      </c>
      <c r="TZV49" s="135" t="s">
        <v>97</v>
      </c>
      <c r="TZW49" s="135" t="s">
        <v>97</v>
      </c>
      <c r="TZX49" s="135" t="s">
        <v>97</v>
      </c>
      <c r="TZY49" s="135" t="s">
        <v>97</v>
      </c>
      <c r="TZZ49" s="135" t="s">
        <v>97</v>
      </c>
      <c r="UAA49" s="135" t="s">
        <v>97</v>
      </c>
      <c r="UAB49" s="135" t="s">
        <v>97</v>
      </c>
      <c r="UAC49" s="135" t="s">
        <v>97</v>
      </c>
      <c r="UAD49" s="135" t="s">
        <v>97</v>
      </c>
      <c r="UAE49" s="135" t="s">
        <v>97</v>
      </c>
      <c r="UAF49" s="135" t="s">
        <v>97</v>
      </c>
      <c r="UAG49" s="135" t="s">
        <v>97</v>
      </c>
      <c r="UAH49" s="135" t="s">
        <v>97</v>
      </c>
      <c r="UAI49" s="135" t="s">
        <v>97</v>
      </c>
      <c r="UAJ49" s="135" t="s">
        <v>97</v>
      </c>
      <c r="UAK49" s="135" t="s">
        <v>97</v>
      </c>
      <c r="UAL49" s="135" t="s">
        <v>97</v>
      </c>
      <c r="UAM49" s="135" t="s">
        <v>97</v>
      </c>
      <c r="UAN49" s="135" t="s">
        <v>97</v>
      </c>
      <c r="UAO49" s="135" t="s">
        <v>97</v>
      </c>
      <c r="UAP49" s="135" t="s">
        <v>97</v>
      </c>
      <c r="UAQ49" s="135" t="s">
        <v>97</v>
      </c>
      <c r="UAR49" s="135" t="s">
        <v>97</v>
      </c>
      <c r="UAS49" s="135" t="s">
        <v>97</v>
      </c>
      <c r="UAT49" s="135" t="s">
        <v>97</v>
      </c>
      <c r="UAU49" s="135" t="s">
        <v>97</v>
      </c>
      <c r="UAV49" s="135" t="s">
        <v>97</v>
      </c>
      <c r="UAW49" s="135" t="s">
        <v>97</v>
      </c>
      <c r="UAX49" s="135" t="s">
        <v>97</v>
      </c>
      <c r="UAY49" s="135" t="s">
        <v>97</v>
      </c>
      <c r="UAZ49" s="135" t="s">
        <v>97</v>
      </c>
      <c r="UBA49" s="135" t="s">
        <v>97</v>
      </c>
      <c r="UBB49" s="135" t="s">
        <v>97</v>
      </c>
      <c r="UBC49" s="135" t="s">
        <v>97</v>
      </c>
      <c r="UBD49" s="135" t="s">
        <v>97</v>
      </c>
      <c r="UBE49" s="135" t="s">
        <v>97</v>
      </c>
      <c r="UBF49" s="135" t="s">
        <v>97</v>
      </c>
      <c r="UBG49" s="135" t="s">
        <v>97</v>
      </c>
      <c r="UBH49" s="135" t="s">
        <v>97</v>
      </c>
      <c r="UBI49" s="135" t="s">
        <v>97</v>
      </c>
      <c r="UBJ49" s="135" t="s">
        <v>97</v>
      </c>
      <c r="UBK49" s="135" t="s">
        <v>97</v>
      </c>
      <c r="UBL49" s="135" t="s">
        <v>97</v>
      </c>
      <c r="UBM49" s="135" t="s">
        <v>97</v>
      </c>
      <c r="UBN49" s="135" t="s">
        <v>97</v>
      </c>
      <c r="UBO49" s="135" t="s">
        <v>97</v>
      </c>
      <c r="UBP49" s="135" t="s">
        <v>97</v>
      </c>
      <c r="UBQ49" s="135" t="s">
        <v>97</v>
      </c>
      <c r="UBR49" s="135" t="s">
        <v>97</v>
      </c>
      <c r="UBS49" s="135" t="s">
        <v>97</v>
      </c>
      <c r="UBT49" s="135" t="s">
        <v>97</v>
      </c>
      <c r="UBU49" s="135" t="s">
        <v>97</v>
      </c>
      <c r="UBV49" s="135" t="s">
        <v>97</v>
      </c>
      <c r="UBW49" s="135" t="s">
        <v>97</v>
      </c>
      <c r="UBX49" s="135" t="s">
        <v>97</v>
      </c>
      <c r="UBY49" s="135" t="s">
        <v>97</v>
      </c>
      <c r="UBZ49" s="135" t="s">
        <v>97</v>
      </c>
      <c r="UCA49" s="135" t="s">
        <v>97</v>
      </c>
      <c r="UCB49" s="135" t="s">
        <v>97</v>
      </c>
      <c r="UCC49" s="135" t="s">
        <v>97</v>
      </c>
      <c r="UCD49" s="135" t="s">
        <v>97</v>
      </c>
      <c r="UCE49" s="135" t="s">
        <v>97</v>
      </c>
      <c r="UCF49" s="135" t="s">
        <v>97</v>
      </c>
      <c r="UCG49" s="135" t="s">
        <v>97</v>
      </c>
      <c r="UCH49" s="135" t="s">
        <v>97</v>
      </c>
      <c r="UCI49" s="135" t="s">
        <v>97</v>
      </c>
      <c r="UCJ49" s="135" t="s">
        <v>97</v>
      </c>
      <c r="UCK49" s="135" t="s">
        <v>97</v>
      </c>
      <c r="UCL49" s="135" t="s">
        <v>97</v>
      </c>
      <c r="UCM49" s="135" t="s">
        <v>97</v>
      </c>
      <c r="UCN49" s="135" t="s">
        <v>97</v>
      </c>
      <c r="UCO49" s="135" t="s">
        <v>97</v>
      </c>
      <c r="UCP49" s="135" t="s">
        <v>97</v>
      </c>
      <c r="UCQ49" s="135" t="s">
        <v>97</v>
      </c>
      <c r="UCR49" s="135" t="s">
        <v>97</v>
      </c>
      <c r="UCS49" s="135" t="s">
        <v>97</v>
      </c>
      <c r="UCT49" s="135" t="s">
        <v>97</v>
      </c>
      <c r="UCU49" s="135" t="s">
        <v>97</v>
      </c>
      <c r="UCV49" s="135" t="s">
        <v>97</v>
      </c>
      <c r="UCW49" s="135" t="s">
        <v>97</v>
      </c>
      <c r="UCX49" s="135" t="s">
        <v>97</v>
      </c>
      <c r="UCY49" s="135" t="s">
        <v>97</v>
      </c>
      <c r="UCZ49" s="135" t="s">
        <v>97</v>
      </c>
      <c r="UDA49" s="135" t="s">
        <v>97</v>
      </c>
      <c r="UDB49" s="135" t="s">
        <v>97</v>
      </c>
      <c r="UDC49" s="135" t="s">
        <v>97</v>
      </c>
      <c r="UDD49" s="135" t="s">
        <v>97</v>
      </c>
      <c r="UDE49" s="135" t="s">
        <v>97</v>
      </c>
      <c r="UDF49" s="135" t="s">
        <v>97</v>
      </c>
      <c r="UDG49" s="135" t="s">
        <v>97</v>
      </c>
      <c r="UDH49" s="135" t="s">
        <v>97</v>
      </c>
      <c r="UDI49" s="135" t="s">
        <v>97</v>
      </c>
      <c r="UDJ49" s="135" t="s">
        <v>97</v>
      </c>
      <c r="UDK49" s="135" t="s">
        <v>97</v>
      </c>
      <c r="UDL49" s="135" t="s">
        <v>97</v>
      </c>
      <c r="UDM49" s="135" t="s">
        <v>97</v>
      </c>
      <c r="UDN49" s="135" t="s">
        <v>97</v>
      </c>
      <c r="UDO49" s="135" t="s">
        <v>97</v>
      </c>
      <c r="UDP49" s="135" t="s">
        <v>97</v>
      </c>
      <c r="UDQ49" s="135" t="s">
        <v>97</v>
      </c>
      <c r="UDR49" s="135" t="s">
        <v>97</v>
      </c>
      <c r="UDS49" s="135" t="s">
        <v>97</v>
      </c>
      <c r="UDT49" s="135" t="s">
        <v>97</v>
      </c>
      <c r="UDU49" s="135" t="s">
        <v>97</v>
      </c>
      <c r="UDV49" s="135" t="s">
        <v>97</v>
      </c>
      <c r="UDW49" s="135" t="s">
        <v>97</v>
      </c>
      <c r="UDX49" s="135" t="s">
        <v>97</v>
      </c>
      <c r="UDY49" s="135" t="s">
        <v>97</v>
      </c>
      <c r="UDZ49" s="135" t="s">
        <v>97</v>
      </c>
      <c r="UEA49" s="135" t="s">
        <v>97</v>
      </c>
      <c r="UEB49" s="135" t="s">
        <v>97</v>
      </c>
      <c r="UEC49" s="135" t="s">
        <v>97</v>
      </c>
      <c r="UED49" s="135" t="s">
        <v>97</v>
      </c>
      <c r="UEE49" s="135" t="s">
        <v>97</v>
      </c>
      <c r="UEF49" s="135" t="s">
        <v>97</v>
      </c>
      <c r="UEG49" s="135" t="s">
        <v>97</v>
      </c>
      <c r="UEH49" s="135" t="s">
        <v>97</v>
      </c>
      <c r="UEI49" s="135" t="s">
        <v>97</v>
      </c>
      <c r="UEJ49" s="135" t="s">
        <v>97</v>
      </c>
      <c r="UEK49" s="135" t="s">
        <v>97</v>
      </c>
      <c r="UEL49" s="135" t="s">
        <v>97</v>
      </c>
      <c r="UEM49" s="135" t="s">
        <v>97</v>
      </c>
      <c r="UEN49" s="135" t="s">
        <v>97</v>
      </c>
      <c r="UEO49" s="135" t="s">
        <v>97</v>
      </c>
      <c r="UEP49" s="135" t="s">
        <v>97</v>
      </c>
      <c r="UEQ49" s="135" t="s">
        <v>97</v>
      </c>
      <c r="UER49" s="135" t="s">
        <v>97</v>
      </c>
      <c r="UES49" s="135" t="s">
        <v>97</v>
      </c>
      <c r="UET49" s="135" t="s">
        <v>97</v>
      </c>
      <c r="UEU49" s="135" t="s">
        <v>97</v>
      </c>
      <c r="UEV49" s="135" t="s">
        <v>97</v>
      </c>
      <c r="UEW49" s="135" t="s">
        <v>97</v>
      </c>
      <c r="UEX49" s="135" t="s">
        <v>97</v>
      </c>
      <c r="UEY49" s="135" t="s">
        <v>97</v>
      </c>
      <c r="UEZ49" s="135" t="s">
        <v>97</v>
      </c>
      <c r="UFA49" s="135" t="s">
        <v>97</v>
      </c>
      <c r="UFB49" s="135" t="s">
        <v>97</v>
      </c>
      <c r="UFC49" s="135" t="s">
        <v>97</v>
      </c>
      <c r="UFD49" s="135" t="s">
        <v>97</v>
      </c>
      <c r="UFE49" s="135" t="s">
        <v>97</v>
      </c>
      <c r="UFF49" s="135" t="s">
        <v>97</v>
      </c>
      <c r="UFG49" s="135" t="s">
        <v>97</v>
      </c>
      <c r="UFH49" s="135" t="s">
        <v>97</v>
      </c>
      <c r="UFI49" s="135" t="s">
        <v>97</v>
      </c>
      <c r="UFJ49" s="135" t="s">
        <v>97</v>
      </c>
      <c r="UFK49" s="135" t="s">
        <v>97</v>
      </c>
      <c r="UFL49" s="135" t="s">
        <v>97</v>
      </c>
      <c r="UFM49" s="135" t="s">
        <v>97</v>
      </c>
      <c r="UFN49" s="135" t="s">
        <v>97</v>
      </c>
      <c r="UFO49" s="135" t="s">
        <v>97</v>
      </c>
      <c r="UFP49" s="135" t="s">
        <v>97</v>
      </c>
      <c r="UFQ49" s="135" t="s">
        <v>97</v>
      </c>
      <c r="UFR49" s="135" t="s">
        <v>97</v>
      </c>
      <c r="UFS49" s="135" t="s">
        <v>97</v>
      </c>
      <c r="UFT49" s="135" t="s">
        <v>97</v>
      </c>
      <c r="UFU49" s="135" t="s">
        <v>97</v>
      </c>
      <c r="UFV49" s="135" t="s">
        <v>97</v>
      </c>
      <c r="UFW49" s="135" t="s">
        <v>97</v>
      </c>
      <c r="UFX49" s="135" t="s">
        <v>97</v>
      </c>
      <c r="UFY49" s="135" t="s">
        <v>97</v>
      </c>
      <c r="UFZ49" s="135" t="s">
        <v>97</v>
      </c>
      <c r="UGA49" s="135" t="s">
        <v>97</v>
      </c>
      <c r="UGB49" s="135" t="s">
        <v>97</v>
      </c>
      <c r="UGC49" s="135" t="s">
        <v>97</v>
      </c>
      <c r="UGD49" s="135" t="s">
        <v>97</v>
      </c>
      <c r="UGE49" s="135" t="s">
        <v>97</v>
      </c>
      <c r="UGF49" s="135" t="s">
        <v>97</v>
      </c>
      <c r="UGG49" s="135" t="s">
        <v>97</v>
      </c>
      <c r="UGH49" s="135" t="s">
        <v>97</v>
      </c>
      <c r="UGI49" s="135" t="s">
        <v>97</v>
      </c>
      <c r="UGJ49" s="135" t="s">
        <v>97</v>
      </c>
      <c r="UGK49" s="135" t="s">
        <v>97</v>
      </c>
      <c r="UGL49" s="135" t="s">
        <v>97</v>
      </c>
      <c r="UGM49" s="135" t="s">
        <v>97</v>
      </c>
      <c r="UGN49" s="135" t="s">
        <v>97</v>
      </c>
      <c r="UGO49" s="135" t="s">
        <v>97</v>
      </c>
      <c r="UGP49" s="135" t="s">
        <v>97</v>
      </c>
      <c r="UGQ49" s="135" t="s">
        <v>97</v>
      </c>
      <c r="UGR49" s="135" t="s">
        <v>97</v>
      </c>
      <c r="UGS49" s="135" t="s">
        <v>97</v>
      </c>
      <c r="UGT49" s="135" t="s">
        <v>97</v>
      </c>
      <c r="UGU49" s="135" t="s">
        <v>97</v>
      </c>
      <c r="UGV49" s="135" t="s">
        <v>97</v>
      </c>
      <c r="UGW49" s="135" t="s">
        <v>97</v>
      </c>
      <c r="UGX49" s="135" t="s">
        <v>97</v>
      </c>
      <c r="UGY49" s="135" t="s">
        <v>97</v>
      </c>
      <c r="UGZ49" s="135" t="s">
        <v>97</v>
      </c>
      <c r="UHA49" s="135" t="s">
        <v>97</v>
      </c>
      <c r="UHB49" s="135" t="s">
        <v>97</v>
      </c>
      <c r="UHC49" s="135" t="s">
        <v>97</v>
      </c>
      <c r="UHD49" s="135" t="s">
        <v>97</v>
      </c>
      <c r="UHE49" s="135" t="s">
        <v>97</v>
      </c>
      <c r="UHF49" s="135" t="s">
        <v>97</v>
      </c>
      <c r="UHG49" s="135" t="s">
        <v>97</v>
      </c>
      <c r="UHH49" s="135" t="s">
        <v>97</v>
      </c>
      <c r="UHI49" s="135" t="s">
        <v>97</v>
      </c>
      <c r="UHJ49" s="135" t="s">
        <v>97</v>
      </c>
      <c r="UHK49" s="135" t="s">
        <v>97</v>
      </c>
      <c r="UHL49" s="135" t="s">
        <v>97</v>
      </c>
      <c r="UHM49" s="135" t="s">
        <v>97</v>
      </c>
      <c r="UHN49" s="135" t="s">
        <v>97</v>
      </c>
      <c r="UHO49" s="135" t="s">
        <v>97</v>
      </c>
      <c r="UHP49" s="135" t="s">
        <v>97</v>
      </c>
      <c r="UHQ49" s="135" t="s">
        <v>97</v>
      </c>
      <c r="UHR49" s="135" t="s">
        <v>97</v>
      </c>
      <c r="UHS49" s="135" t="s">
        <v>97</v>
      </c>
      <c r="UHT49" s="135" t="s">
        <v>97</v>
      </c>
      <c r="UHU49" s="135" t="s">
        <v>97</v>
      </c>
      <c r="UHV49" s="135" t="s">
        <v>97</v>
      </c>
      <c r="UHW49" s="135" t="s">
        <v>97</v>
      </c>
      <c r="UHX49" s="135" t="s">
        <v>97</v>
      </c>
      <c r="UHY49" s="135" t="s">
        <v>97</v>
      </c>
      <c r="UHZ49" s="135" t="s">
        <v>97</v>
      </c>
      <c r="UIA49" s="135" t="s">
        <v>97</v>
      </c>
      <c r="UIB49" s="135" t="s">
        <v>97</v>
      </c>
      <c r="UIC49" s="135" t="s">
        <v>97</v>
      </c>
      <c r="UID49" s="135" t="s">
        <v>97</v>
      </c>
      <c r="UIE49" s="135" t="s">
        <v>97</v>
      </c>
      <c r="UIF49" s="135" t="s">
        <v>97</v>
      </c>
      <c r="UIG49" s="135" t="s">
        <v>97</v>
      </c>
      <c r="UIH49" s="135" t="s">
        <v>97</v>
      </c>
      <c r="UII49" s="135" t="s">
        <v>97</v>
      </c>
      <c r="UIJ49" s="135" t="s">
        <v>97</v>
      </c>
      <c r="UIK49" s="135" t="s">
        <v>97</v>
      </c>
      <c r="UIL49" s="135" t="s">
        <v>97</v>
      </c>
      <c r="UIM49" s="135" t="s">
        <v>97</v>
      </c>
      <c r="UIN49" s="135" t="s">
        <v>97</v>
      </c>
      <c r="UIO49" s="135" t="s">
        <v>97</v>
      </c>
      <c r="UIP49" s="135" t="s">
        <v>97</v>
      </c>
      <c r="UIQ49" s="135" t="s">
        <v>97</v>
      </c>
      <c r="UIR49" s="135" t="s">
        <v>97</v>
      </c>
      <c r="UIS49" s="135" t="s">
        <v>97</v>
      </c>
      <c r="UIT49" s="135" t="s">
        <v>97</v>
      </c>
      <c r="UIU49" s="135" t="s">
        <v>97</v>
      </c>
      <c r="UIV49" s="135" t="s">
        <v>97</v>
      </c>
      <c r="UIW49" s="135" t="s">
        <v>97</v>
      </c>
      <c r="UIX49" s="135" t="s">
        <v>97</v>
      </c>
      <c r="UIY49" s="135" t="s">
        <v>97</v>
      </c>
      <c r="UIZ49" s="135" t="s">
        <v>97</v>
      </c>
      <c r="UJA49" s="135" t="s">
        <v>97</v>
      </c>
      <c r="UJB49" s="135" t="s">
        <v>97</v>
      </c>
      <c r="UJC49" s="135" t="s">
        <v>97</v>
      </c>
      <c r="UJD49" s="135" t="s">
        <v>97</v>
      </c>
      <c r="UJE49" s="135" t="s">
        <v>97</v>
      </c>
      <c r="UJF49" s="135" t="s">
        <v>97</v>
      </c>
      <c r="UJG49" s="135" t="s">
        <v>97</v>
      </c>
      <c r="UJH49" s="135" t="s">
        <v>97</v>
      </c>
      <c r="UJI49" s="135" t="s">
        <v>97</v>
      </c>
      <c r="UJJ49" s="135" t="s">
        <v>97</v>
      </c>
      <c r="UJK49" s="135" t="s">
        <v>97</v>
      </c>
      <c r="UJL49" s="135" t="s">
        <v>97</v>
      </c>
      <c r="UJM49" s="135" t="s">
        <v>97</v>
      </c>
      <c r="UJN49" s="135" t="s">
        <v>97</v>
      </c>
      <c r="UJO49" s="135" t="s">
        <v>97</v>
      </c>
      <c r="UJP49" s="135" t="s">
        <v>97</v>
      </c>
      <c r="UJQ49" s="135" t="s">
        <v>97</v>
      </c>
      <c r="UJR49" s="135" t="s">
        <v>97</v>
      </c>
      <c r="UJS49" s="135" t="s">
        <v>97</v>
      </c>
      <c r="UJT49" s="135" t="s">
        <v>97</v>
      </c>
      <c r="UJU49" s="135" t="s">
        <v>97</v>
      </c>
      <c r="UJV49" s="135" t="s">
        <v>97</v>
      </c>
      <c r="UJW49" s="135" t="s">
        <v>97</v>
      </c>
      <c r="UJX49" s="135" t="s">
        <v>97</v>
      </c>
      <c r="UJY49" s="135" t="s">
        <v>97</v>
      </c>
      <c r="UJZ49" s="135" t="s">
        <v>97</v>
      </c>
      <c r="UKA49" s="135" t="s">
        <v>97</v>
      </c>
      <c r="UKB49" s="135" t="s">
        <v>97</v>
      </c>
      <c r="UKC49" s="135" t="s">
        <v>97</v>
      </c>
      <c r="UKD49" s="135" t="s">
        <v>97</v>
      </c>
      <c r="UKE49" s="135" t="s">
        <v>97</v>
      </c>
      <c r="UKF49" s="135" t="s">
        <v>97</v>
      </c>
      <c r="UKG49" s="135" t="s">
        <v>97</v>
      </c>
      <c r="UKH49" s="135" t="s">
        <v>97</v>
      </c>
      <c r="UKI49" s="135" t="s">
        <v>97</v>
      </c>
      <c r="UKJ49" s="135" t="s">
        <v>97</v>
      </c>
      <c r="UKK49" s="135" t="s">
        <v>97</v>
      </c>
      <c r="UKL49" s="135" t="s">
        <v>97</v>
      </c>
      <c r="UKM49" s="135" t="s">
        <v>97</v>
      </c>
      <c r="UKN49" s="135" t="s">
        <v>97</v>
      </c>
      <c r="UKO49" s="135" t="s">
        <v>97</v>
      </c>
      <c r="UKP49" s="135" t="s">
        <v>97</v>
      </c>
      <c r="UKQ49" s="135" t="s">
        <v>97</v>
      </c>
      <c r="UKR49" s="135" t="s">
        <v>97</v>
      </c>
      <c r="UKS49" s="135" t="s">
        <v>97</v>
      </c>
      <c r="UKT49" s="135" t="s">
        <v>97</v>
      </c>
      <c r="UKU49" s="135" t="s">
        <v>97</v>
      </c>
      <c r="UKV49" s="135" t="s">
        <v>97</v>
      </c>
      <c r="UKW49" s="135" t="s">
        <v>97</v>
      </c>
      <c r="UKX49" s="135" t="s">
        <v>97</v>
      </c>
      <c r="UKY49" s="135" t="s">
        <v>97</v>
      </c>
      <c r="UKZ49" s="135" t="s">
        <v>97</v>
      </c>
      <c r="ULA49" s="135" t="s">
        <v>97</v>
      </c>
      <c r="ULB49" s="135" t="s">
        <v>97</v>
      </c>
      <c r="ULC49" s="135" t="s">
        <v>97</v>
      </c>
      <c r="ULD49" s="135" t="s">
        <v>97</v>
      </c>
      <c r="ULE49" s="135" t="s">
        <v>97</v>
      </c>
      <c r="ULF49" s="135" t="s">
        <v>97</v>
      </c>
      <c r="ULG49" s="135" t="s">
        <v>97</v>
      </c>
      <c r="ULH49" s="135" t="s">
        <v>97</v>
      </c>
      <c r="ULI49" s="135" t="s">
        <v>97</v>
      </c>
      <c r="ULJ49" s="135" t="s">
        <v>97</v>
      </c>
      <c r="ULK49" s="135" t="s">
        <v>97</v>
      </c>
      <c r="ULL49" s="135" t="s">
        <v>97</v>
      </c>
      <c r="ULM49" s="135" t="s">
        <v>97</v>
      </c>
      <c r="ULN49" s="135" t="s">
        <v>97</v>
      </c>
      <c r="ULO49" s="135" t="s">
        <v>97</v>
      </c>
      <c r="ULP49" s="135" t="s">
        <v>97</v>
      </c>
      <c r="ULQ49" s="135" t="s">
        <v>97</v>
      </c>
      <c r="ULR49" s="135" t="s">
        <v>97</v>
      </c>
      <c r="ULS49" s="135" t="s">
        <v>97</v>
      </c>
      <c r="ULT49" s="135" t="s">
        <v>97</v>
      </c>
      <c r="ULU49" s="135" t="s">
        <v>97</v>
      </c>
      <c r="ULV49" s="135" t="s">
        <v>97</v>
      </c>
      <c r="ULW49" s="135" t="s">
        <v>97</v>
      </c>
      <c r="ULX49" s="135" t="s">
        <v>97</v>
      </c>
      <c r="ULY49" s="135" t="s">
        <v>97</v>
      </c>
      <c r="ULZ49" s="135" t="s">
        <v>97</v>
      </c>
      <c r="UMA49" s="135" t="s">
        <v>97</v>
      </c>
      <c r="UMB49" s="135" t="s">
        <v>97</v>
      </c>
      <c r="UMC49" s="135" t="s">
        <v>97</v>
      </c>
      <c r="UMD49" s="135" t="s">
        <v>97</v>
      </c>
      <c r="UME49" s="135" t="s">
        <v>97</v>
      </c>
      <c r="UMF49" s="135" t="s">
        <v>97</v>
      </c>
      <c r="UMG49" s="135" t="s">
        <v>97</v>
      </c>
      <c r="UMH49" s="135" t="s">
        <v>97</v>
      </c>
      <c r="UMI49" s="135" t="s">
        <v>97</v>
      </c>
      <c r="UMJ49" s="135" t="s">
        <v>97</v>
      </c>
      <c r="UMK49" s="135" t="s">
        <v>97</v>
      </c>
      <c r="UML49" s="135" t="s">
        <v>97</v>
      </c>
      <c r="UMM49" s="135" t="s">
        <v>97</v>
      </c>
      <c r="UMN49" s="135" t="s">
        <v>97</v>
      </c>
      <c r="UMO49" s="135" t="s">
        <v>97</v>
      </c>
      <c r="UMP49" s="135" t="s">
        <v>97</v>
      </c>
      <c r="UMQ49" s="135" t="s">
        <v>97</v>
      </c>
      <c r="UMR49" s="135" t="s">
        <v>97</v>
      </c>
      <c r="UMS49" s="135" t="s">
        <v>97</v>
      </c>
      <c r="UMT49" s="135" t="s">
        <v>97</v>
      </c>
      <c r="UMU49" s="135" t="s">
        <v>97</v>
      </c>
      <c r="UMV49" s="135" t="s">
        <v>97</v>
      </c>
      <c r="UMW49" s="135" t="s">
        <v>97</v>
      </c>
      <c r="UMX49" s="135" t="s">
        <v>97</v>
      </c>
      <c r="UMY49" s="135" t="s">
        <v>97</v>
      </c>
      <c r="UMZ49" s="135" t="s">
        <v>97</v>
      </c>
      <c r="UNA49" s="135" t="s">
        <v>97</v>
      </c>
      <c r="UNB49" s="135" t="s">
        <v>97</v>
      </c>
      <c r="UNC49" s="135" t="s">
        <v>97</v>
      </c>
      <c r="UND49" s="135" t="s">
        <v>97</v>
      </c>
      <c r="UNE49" s="135" t="s">
        <v>97</v>
      </c>
      <c r="UNF49" s="135" t="s">
        <v>97</v>
      </c>
      <c r="UNG49" s="135" t="s">
        <v>97</v>
      </c>
      <c r="UNH49" s="135" t="s">
        <v>97</v>
      </c>
      <c r="UNI49" s="135" t="s">
        <v>97</v>
      </c>
      <c r="UNJ49" s="135" t="s">
        <v>97</v>
      </c>
      <c r="UNK49" s="135" t="s">
        <v>97</v>
      </c>
      <c r="UNL49" s="135" t="s">
        <v>97</v>
      </c>
      <c r="UNM49" s="135" t="s">
        <v>97</v>
      </c>
      <c r="UNN49" s="135" t="s">
        <v>97</v>
      </c>
      <c r="UNO49" s="135" t="s">
        <v>97</v>
      </c>
      <c r="UNP49" s="135" t="s">
        <v>97</v>
      </c>
      <c r="UNQ49" s="135" t="s">
        <v>97</v>
      </c>
      <c r="UNR49" s="135" t="s">
        <v>97</v>
      </c>
      <c r="UNS49" s="135" t="s">
        <v>97</v>
      </c>
      <c r="UNT49" s="135" t="s">
        <v>97</v>
      </c>
      <c r="UNU49" s="135" t="s">
        <v>97</v>
      </c>
      <c r="UNV49" s="135" t="s">
        <v>97</v>
      </c>
      <c r="UNW49" s="135" t="s">
        <v>97</v>
      </c>
      <c r="UNX49" s="135" t="s">
        <v>97</v>
      </c>
      <c r="UNY49" s="135" t="s">
        <v>97</v>
      </c>
      <c r="UNZ49" s="135" t="s">
        <v>97</v>
      </c>
      <c r="UOA49" s="135" t="s">
        <v>97</v>
      </c>
      <c r="UOB49" s="135" t="s">
        <v>97</v>
      </c>
      <c r="UOC49" s="135" t="s">
        <v>97</v>
      </c>
      <c r="UOD49" s="135" t="s">
        <v>97</v>
      </c>
      <c r="UOE49" s="135" t="s">
        <v>97</v>
      </c>
      <c r="UOF49" s="135" t="s">
        <v>97</v>
      </c>
      <c r="UOG49" s="135" t="s">
        <v>97</v>
      </c>
      <c r="UOH49" s="135" t="s">
        <v>97</v>
      </c>
      <c r="UOI49" s="135" t="s">
        <v>97</v>
      </c>
      <c r="UOJ49" s="135" t="s">
        <v>97</v>
      </c>
      <c r="UOK49" s="135" t="s">
        <v>97</v>
      </c>
      <c r="UOL49" s="135" t="s">
        <v>97</v>
      </c>
      <c r="UOM49" s="135" t="s">
        <v>97</v>
      </c>
      <c r="UON49" s="135" t="s">
        <v>97</v>
      </c>
      <c r="UOO49" s="135" t="s">
        <v>97</v>
      </c>
      <c r="UOP49" s="135" t="s">
        <v>97</v>
      </c>
      <c r="UOQ49" s="135" t="s">
        <v>97</v>
      </c>
      <c r="UOR49" s="135" t="s">
        <v>97</v>
      </c>
      <c r="UOS49" s="135" t="s">
        <v>97</v>
      </c>
      <c r="UOT49" s="135" t="s">
        <v>97</v>
      </c>
      <c r="UOU49" s="135" t="s">
        <v>97</v>
      </c>
      <c r="UOV49" s="135" t="s">
        <v>97</v>
      </c>
      <c r="UOW49" s="135" t="s">
        <v>97</v>
      </c>
      <c r="UOX49" s="135" t="s">
        <v>97</v>
      </c>
      <c r="UOY49" s="135" t="s">
        <v>97</v>
      </c>
      <c r="UOZ49" s="135" t="s">
        <v>97</v>
      </c>
      <c r="UPA49" s="135" t="s">
        <v>97</v>
      </c>
      <c r="UPB49" s="135" t="s">
        <v>97</v>
      </c>
      <c r="UPC49" s="135" t="s">
        <v>97</v>
      </c>
      <c r="UPD49" s="135" t="s">
        <v>97</v>
      </c>
      <c r="UPE49" s="135" t="s">
        <v>97</v>
      </c>
      <c r="UPF49" s="135" t="s">
        <v>97</v>
      </c>
      <c r="UPG49" s="135" t="s">
        <v>97</v>
      </c>
      <c r="UPH49" s="135" t="s">
        <v>97</v>
      </c>
      <c r="UPI49" s="135" t="s">
        <v>97</v>
      </c>
      <c r="UPJ49" s="135" t="s">
        <v>97</v>
      </c>
      <c r="UPK49" s="135" t="s">
        <v>97</v>
      </c>
      <c r="UPL49" s="135" t="s">
        <v>97</v>
      </c>
      <c r="UPM49" s="135" t="s">
        <v>97</v>
      </c>
      <c r="UPN49" s="135" t="s">
        <v>97</v>
      </c>
      <c r="UPO49" s="135" t="s">
        <v>97</v>
      </c>
      <c r="UPP49" s="135" t="s">
        <v>97</v>
      </c>
      <c r="UPQ49" s="135" t="s">
        <v>97</v>
      </c>
      <c r="UPR49" s="135" t="s">
        <v>97</v>
      </c>
      <c r="UPS49" s="135" t="s">
        <v>97</v>
      </c>
      <c r="UPT49" s="135" t="s">
        <v>97</v>
      </c>
      <c r="UPU49" s="135" t="s">
        <v>97</v>
      </c>
      <c r="UPV49" s="135" t="s">
        <v>97</v>
      </c>
      <c r="UPW49" s="135" t="s">
        <v>97</v>
      </c>
      <c r="UPX49" s="135" t="s">
        <v>97</v>
      </c>
      <c r="UPY49" s="135" t="s">
        <v>97</v>
      </c>
      <c r="UPZ49" s="135" t="s">
        <v>97</v>
      </c>
      <c r="UQA49" s="135" t="s">
        <v>97</v>
      </c>
      <c r="UQB49" s="135" t="s">
        <v>97</v>
      </c>
      <c r="UQC49" s="135" t="s">
        <v>97</v>
      </c>
      <c r="UQD49" s="135" t="s">
        <v>97</v>
      </c>
      <c r="UQE49" s="135" t="s">
        <v>97</v>
      </c>
      <c r="UQF49" s="135" t="s">
        <v>97</v>
      </c>
      <c r="UQG49" s="135" t="s">
        <v>97</v>
      </c>
      <c r="UQH49" s="135" t="s">
        <v>97</v>
      </c>
      <c r="UQI49" s="135" t="s">
        <v>97</v>
      </c>
      <c r="UQJ49" s="135" t="s">
        <v>97</v>
      </c>
      <c r="UQK49" s="135" t="s">
        <v>97</v>
      </c>
      <c r="UQL49" s="135" t="s">
        <v>97</v>
      </c>
      <c r="UQM49" s="135" t="s">
        <v>97</v>
      </c>
      <c r="UQN49" s="135" t="s">
        <v>97</v>
      </c>
      <c r="UQO49" s="135" t="s">
        <v>97</v>
      </c>
      <c r="UQP49" s="135" t="s">
        <v>97</v>
      </c>
      <c r="UQQ49" s="135" t="s">
        <v>97</v>
      </c>
      <c r="UQR49" s="135" t="s">
        <v>97</v>
      </c>
      <c r="UQS49" s="135" t="s">
        <v>97</v>
      </c>
      <c r="UQT49" s="135" t="s">
        <v>97</v>
      </c>
      <c r="UQU49" s="135" t="s">
        <v>97</v>
      </c>
      <c r="UQV49" s="135" t="s">
        <v>97</v>
      </c>
      <c r="UQW49" s="135" t="s">
        <v>97</v>
      </c>
      <c r="UQX49" s="135" t="s">
        <v>97</v>
      </c>
      <c r="UQY49" s="135" t="s">
        <v>97</v>
      </c>
      <c r="UQZ49" s="135" t="s">
        <v>97</v>
      </c>
      <c r="URA49" s="135" t="s">
        <v>97</v>
      </c>
      <c r="URB49" s="135" t="s">
        <v>97</v>
      </c>
      <c r="URC49" s="135" t="s">
        <v>97</v>
      </c>
      <c r="URD49" s="135" t="s">
        <v>97</v>
      </c>
      <c r="URE49" s="135" t="s">
        <v>97</v>
      </c>
      <c r="URF49" s="135" t="s">
        <v>97</v>
      </c>
      <c r="URG49" s="135" t="s">
        <v>97</v>
      </c>
      <c r="URH49" s="135" t="s">
        <v>97</v>
      </c>
      <c r="URI49" s="135" t="s">
        <v>97</v>
      </c>
      <c r="URJ49" s="135" t="s">
        <v>97</v>
      </c>
      <c r="URK49" s="135" t="s">
        <v>97</v>
      </c>
      <c r="URL49" s="135" t="s">
        <v>97</v>
      </c>
      <c r="URM49" s="135" t="s">
        <v>97</v>
      </c>
      <c r="URN49" s="135" t="s">
        <v>97</v>
      </c>
      <c r="URO49" s="135" t="s">
        <v>97</v>
      </c>
      <c r="URP49" s="135" t="s">
        <v>97</v>
      </c>
      <c r="URQ49" s="135" t="s">
        <v>97</v>
      </c>
      <c r="URR49" s="135" t="s">
        <v>97</v>
      </c>
      <c r="URS49" s="135" t="s">
        <v>97</v>
      </c>
      <c r="URT49" s="135" t="s">
        <v>97</v>
      </c>
      <c r="URU49" s="135" t="s">
        <v>97</v>
      </c>
      <c r="URV49" s="135" t="s">
        <v>97</v>
      </c>
      <c r="URW49" s="135" t="s">
        <v>97</v>
      </c>
      <c r="URX49" s="135" t="s">
        <v>97</v>
      </c>
      <c r="URY49" s="135" t="s">
        <v>97</v>
      </c>
      <c r="URZ49" s="135" t="s">
        <v>97</v>
      </c>
      <c r="USA49" s="135" t="s">
        <v>97</v>
      </c>
      <c r="USB49" s="135" t="s">
        <v>97</v>
      </c>
      <c r="USC49" s="135" t="s">
        <v>97</v>
      </c>
      <c r="USD49" s="135" t="s">
        <v>97</v>
      </c>
      <c r="USE49" s="135" t="s">
        <v>97</v>
      </c>
      <c r="USF49" s="135" t="s">
        <v>97</v>
      </c>
      <c r="USG49" s="135" t="s">
        <v>97</v>
      </c>
      <c r="USH49" s="135" t="s">
        <v>97</v>
      </c>
      <c r="USI49" s="135" t="s">
        <v>97</v>
      </c>
      <c r="USJ49" s="135" t="s">
        <v>97</v>
      </c>
      <c r="USK49" s="135" t="s">
        <v>97</v>
      </c>
      <c r="USL49" s="135" t="s">
        <v>97</v>
      </c>
      <c r="USM49" s="135" t="s">
        <v>97</v>
      </c>
      <c r="USN49" s="135" t="s">
        <v>97</v>
      </c>
      <c r="USO49" s="135" t="s">
        <v>97</v>
      </c>
      <c r="USP49" s="135" t="s">
        <v>97</v>
      </c>
      <c r="USQ49" s="135" t="s">
        <v>97</v>
      </c>
      <c r="USR49" s="135" t="s">
        <v>97</v>
      </c>
      <c r="USS49" s="135" t="s">
        <v>97</v>
      </c>
      <c r="UST49" s="135" t="s">
        <v>97</v>
      </c>
      <c r="USU49" s="135" t="s">
        <v>97</v>
      </c>
      <c r="USV49" s="135" t="s">
        <v>97</v>
      </c>
      <c r="USW49" s="135" t="s">
        <v>97</v>
      </c>
      <c r="USX49" s="135" t="s">
        <v>97</v>
      </c>
      <c r="USY49" s="135" t="s">
        <v>97</v>
      </c>
      <c r="USZ49" s="135" t="s">
        <v>97</v>
      </c>
      <c r="UTA49" s="135" t="s">
        <v>97</v>
      </c>
      <c r="UTB49" s="135" t="s">
        <v>97</v>
      </c>
      <c r="UTC49" s="135" t="s">
        <v>97</v>
      </c>
      <c r="UTD49" s="135" t="s">
        <v>97</v>
      </c>
      <c r="UTE49" s="135" t="s">
        <v>97</v>
      </c>
      <c r="UTF49" s="135" t="s">
        <v>97</v>
      </c>
      <c r="UTG49" s="135" t="s">
        <v>97</v>
      </c>
      <c r="UTH49" s="135" t="s">
        <v>97</v>
      </c>
      <c r="UTI49" s="135" t="s">
        <v>97</v>
      </c>
      <c r="UTJ49" s="135" t="s">
        <v>97</v>
      </c>
      <c r="UTK49" s="135" t="s">
        <v>97</v>
      </c>
      <c r="UTL49" s="135" t="s">
        <v>97</v>
      </c>
      <c r="UTM49" s="135" t="s">
        <v>97</v>
      </c>
      <c r="UTN49" s="135" t="s">
        <v>97</v>
      </c>
      <c r="UTO49" s="135" t="s">
        <v>97</v>
      </c>
      <c r="UTP49" s="135" t="s">
        <v>97</v>
      </c>
      <c r="UTQ49" s="135" t="s">
        <v>97</v>
      </c>
      <c r="UTR49" s="135" t="s">
        <v>97</v>
      </c>
      <c r="UTS49" s="135" t="s">
        <v>97</v>
      </c>
      <c r="UTT49" s="135" t="s">
        <v>97</v>
      </c>
      <c r="UTU49" s="135" t="s">
        <v>97</v>
      </c>
      <c r="UTV49" s="135" t="s">
        <v>97</v>
      </c>
      <c r="UTW49" s="135" t="s">
        <v>97</v>
      </c>
      <c r="UTX49" s="135" t="s">
        <v>97</v>
      </c>
      <c r="UTY49" s="135" t="s">
        <v>97</v>
      </c>
      <c r="UTZ49" s="135" t="s">
        <v>97</v>
      </c>
      <c r="UUA49" s="135" t="s">
        <v>97</v>
      </c>
      <c r="UUB49" s="135" t="s">
        <v>97</v>
      </c>
      <c r="UUC49" s="135" t="s">
        <v>97</v>
      </c>
      <c r="UUD49" s="135" t="s">
        <v>97</v>
      </c>
      <c r="UUE49" s="135" t="s">
        <v>97</v>
      </c>
      <c r="UUF49" s="135" t="s">
        <v>97</v>
      </c>
      <c r="UUG49" s="135" t="s">
        <v>97</v>
      </c>
      <c r="UUH49" s="135" t="s">
        <v>97</v>
      </c>
      <c r="UUI49" s="135" t="s">
        <v>97</v>
      </c>
      <c r="UUJ49" s="135" t="s">
        <v>97</v>
      </c>
      <c r="UUK49" s="135" t="s">
        <v>97</v>
      </c>
      <c r="UUL49" s="135" t="s">
        <v>97</v>
      </c>
      <c r="UUM49" s="135" t="s">
        <v>97</v>
      </c>
      <c r="UUN49" s="135" t="s">
        <v>97</v>
      </c>
      <c r="UUO49" s="135" t="s">
        <v>97</v>
      </c>
      <c r="UUP49" s="135" t="s">
        <v>97</v>
      </c>
      <c r="UUQ49" s="135" t="s">
        <v>97</v>
      </c>
      <c r="UUR49" s="135" t="s">
        <v>97</v>
      </c>
      <c r="UUS49" s="135" t="s">
        <v>97</v>
      </c>
      <c r="UUT49" s="135" t="s">
        <v>97</v>
      </c>
      <c r="UUU49" s="135" t="s">
        <v>97</v>
      </c>
      <c r="UUV49" s="135" t="s">
        <v>97</v>
      </c>
      <c r="UUW49" s="135" t="s">
        <v>97</v>
      </c>
      <c r="UUX49" s="135" t="s">
        <v>97</v>
      </c>
      <c r="UUY49" s="135" t="s">
        <v>97</v>
      </c>
      <c r="UUZ49" s="135" t="s">
        <v>97</v>
      </c>
      <c r="UVA49" s="135" t="s">
        <v>97</v>
      </c>
      <c r="UVB49" s="135" t="s">
        <v>97</v>
      </c>
      <c r="UVC49" s="135" t="s">
        <v>97</v>
      </c>
      <c r="UVD49" s="135" t="s">
        <v>97</v>
      </c>
      <c r="UVE49" s="135" t="s">
        <v>97</v>
      </c>
      <c r="UVF49" s="135" t="s">
        <v>97</v>
      </c>
      <c r="UVG49" s="135" t="s">
        <v>97</v>
      </c>
      <c r="UVH49" s="135" t="s">
        <v>97</v>
      </c>
      <c r="UVI49" s="135" t="s">
        <v>97</v>
      </c>
      <c r="UVJ49" s="135" t="s">
        <v>97</v>
      </c>
      <c r="UVK49" s="135" t="s">
        <v>97</v>
      </c>
      <c r="UVL49" s="135" t="s">
        <v>97</v>
      </c>
      <c r="UVM49" s="135" t="s">
        <v>97</v>
      </c>
      <c r="UVN49" s="135" t="s">
        <v>97</v>
      </c>
      <c r="UVO49" s="135" t="s">
        <v>97</v>
      </c>
      <c r="UVP49" s="135" t="s">
        <v>97</v>
      </c>
      <c r="UVQ49" s="135" t="s">
        <v>97</v>
      </c>
      <c r="UVR49" s="135" t="s">
        <v>97</v>
      </c>
      <c r="UVS49" s="135" t="s">
        <v>97</v>
      </c>
      <c r="UVT49" s="135" t="s">
        <v>97</v>
      </c>
      <c r="UVU49" s="135" t="s">
        <v>97</v>
      </c>
      <c r="UVV49" s="135" t="s">
        <v>97</v>
      </c>
      <c r="UVW49" s="135" t="s">
        <v>97</v>
      </c>
      <c r="UVX49" s="135" t="s">
        <v>97</v>
      </c>
      <c r="UVY49" s="135" t="s">
        <v>97</v>
      </c>
      <c r="UVZ49" s="135" t="s">
        <v>97</v>
      </c>
      <c r="UWA49" s="135" t="s">
        <v>97</v>
      </c>
      <c r="UWB49" s="135" t="s">
        <v>97</v>
      </c>
      <c r="UWC49" s="135" t="s">
        <v>97</v>
      </c>
      <c r="UWD49" s="135" t="s">
        <v>97</v>
      </c>
      <c r="UWE49" s="135" t="s">
        <v>97</v>
      </c>
      <c r="UWF49" s="135" t="s">
        <v>97</v>
      </c>
      <c r="UWG49" s="135" t="s">
        <v>97</v>
      </c>
      <c r="UWH49" s="135" t="s">
        <v>97</v>
      </c>
      <c r="UWI49" s="135" t="s">
        <v>97</v>
      </c>
      <c r="UWJ49" s="135" t="s">
        <v>97</v>
      </c>
      <c r="UWK49" s="135" t="s">
        <v>97</v>
      </c>
      <c r="UWL49" s="135" t="s">
        <v>97</v>
      </c>
      <c r="UWM49" s="135" t="s">
        <v>97</v>
      </c>
      <c r="UWN49" s="135" t="s">
        <v>97</v>
      </c>
      <c r="UWO49" s="135" t="s">
        <v>97</v>
      </c>
      <c r="UWP49" s="135" t="s">
        <v>97</v>
      </c>
      <c r="UWQ49" s="135" t="s">
        <v>97</v>
      </c>
      <c r="UWR49" s="135" t="s">
        <v>97</v>
      </c>
      <c r="UWS49" s="135" t="s">
        <v>97</v>
      </c>
      <c r="UWT49" s="135" t="s">
        <v>97</v>
      </c>
      <c r="UWU49" s="135" t="s">
        <v>97</v>
      </c>
      <c r="UWV49" s="135" t="s">
        <v>97</v>
      </c>
      <c r="UWW49" s="135" t="s">
        <v>97</v>
      </c>
      <c r="UWX49" s="135" t="s">
        <v>97</v>
      </c>
      <c r="UWY49" s="135" t="s">
        <v>97</v>
      </c>
      <c r="UWZ49" s="135" t="s">
        <v>97</v>
      </c>
      <c r="UXA49" s="135" t="s">
        <v>97</v>
      </c>
      <c r="UXB49" s="135" t="s">
        <v>97</v>
      </c>
      <c r="UXC49" s="135" t="s">
        <v>97</v>
      </c>
      <c r="UXD49" s="135" t="s">
        <v>97</v>
      </c>
      <c r="UXE49" s="135" t="s">
        <v>97</v>
      </c>
      <c r="UXF49" s="135" t="s">
        <v>97</v>
      </c>
      <c r="UXG49" s="135" t="s">
        <v>97</v>
      </c>
      <c r="UXH49" s="135" t="s">
        <v>97</v>
      </c>
      <c r="UXI49" s="135" t="s">
        <v>97</v>
      </c>
      <c r="UXJ49" s="135" t="s">
        <v>97</v>
      </c>
      <c r="UXK49" s="135" t="s">
        <v>97</v>
      </c>
      <c r="UXL49" s="135" t="s">
        <v>97</v>
      </c>
      <c r="UXM49" s="135" t="s">
        <v>97</v>
      </c>
      <c r="UXN49" s="135" t="s">
        <v>97</v>
      </c>
      <c r="UXO49" s="135" t="s">
        <v>97</v>
      </c>
      <c r="UXP49" s="135" t="s">
        <v>97</v>
      </c>
      <c r="UXQ49" s="135" t="s">
        <v>97</v>
      </c>
      <c r="UXR49" s="135" t="s">
        <v>97</v>
      </c>
      <c r="UXS49" s="135" t="s">
        <v>97</v>
      </c>
      <c r="UXT49" s="135" t="s">
        <v>97</v>
      </c>
      <c r="UXU49" s="135" t="s">
        <v>97</v>
      </c>
      <c r="UXV49" s="135" t="s">
        <v>97</v>
      </c>
      <c r="UXW49" s="135" t="s">
        <v>97</v>
      </c>
      <c r="UXX49" s="135" t="s">
        <v>97</v>
      </c>
      <c r="UXY49" s="135" t="s">
        <v>97</v>
      </c>
      <c r="UXZ49" s="135" t="s">
        <v>97</v>
      </c>
      <c r="UYA49" s="135" t="s">
        <v>97</v>
      </c>
      <c r="UYB49" s="135" t="s">
        <v>97</v>
      </c>
      <c r="UYC49" s="135" t="s">
        <v>97</v>
      </c>
      <c r="UYD49" s="135" t="s">
        <v>97</v>
      </c>
      <c r="UYE49" s="135" t="s">
        <v>97</v>
      </c>
      <c r="UYF49" s="135" t="s">
        <v>97</v>
      </c>
      <c r="UYG49" s="135" t="s">
        <v>97</v>
      </c>
      <c r="UYH49" s="135" t="s">
        <v>97</v>
      </c>
      <c r="UYI49" s="135" t="s">
        <v>97</v>
      </c>
      <c r="UYJ49" s="135" t="s">
        <v>97</v>
      </c>
      <c r="UYK49" s="135" t="s">
        <v>97</v>
      </c>
      <c r="UYL49" s="135" t="s">
        <v>97</v>
      </c>
      <c r="UYM49" s="135" t="s">
        <v>97</v>
      </c>
      <c r="UYN49" s="135" t="s">
        <v>97</v>
      </c>
      <c r="UYO49" s="135" t="s">
        <v>97</v>
      </c>
      <c r="UYP49" s="135" t="s">
        <v>97</v>
      </c>
      <c r="UYQ49" s="135" t="s">
        <v>97</v>
      </c>
      <c r="UYR49" s="135" t="s">
        <v>97</v>
      </c>
      <c r="UYS49" s="135" t="s">
        <v>97</v>
      </c>
      <c r="UYT49" s="135" t="s">
        <v>97</v>
      </c>
      <c r="UYU49" s="135" t="s">
        <v>97</v>
      </c>
      <c r="UYV49" s="135" t="s">
        <v>97</v>
      </c>
      <c r="UYW49" s="135" t="s">
        <v>97</v>
      </c>
      <c r="UYX49" s="135" t="s">
        <v>97</v>
      </c>
      <c r="UYY49" s="135" t="s">
        <v>97</v>
      </c>
      <c r="UYZ49" s="135" t="s">
        <v>97</v>
      </c>
      <c r="UZA49" s="135" t="s">
        <v>97</v>
      </c>
      <c r="UZB49" s="135" t="s">
        <v>97</v>
      </c>
      <c r="UZC49" s="135" t="s">
        <v>97</v>
      </c>
      <c r="UZD49" s="135" t="s">
        <v>97</v>
      </c>
      <c r="UZE49" s="135" t="s">
        <v>97</v>
      </c>
      <c r="UZF49" s="135" t="s">
        <v>97</v>
      </c>
      <c r="UZG49" s="135" t="s">
        <v>97</v>
      </c>
      <c r="UZH49" s="135" t="s">
        <v>97</v>
      </c>
      <c r="UZI49" s="135" t="s">
        <v>97</v>
      </c>
      <c r="UZJ49" s="135" t="s">
        <v>97</v>
      </c>
      <c r="UZK49" s="135" t="s">
        <v>97</v>
      </c>
      <c r="UZL49" s="135" t="s">
        <v>97</v>
      </c>
      <c r="UZM49" s="135" t="s">
        <v>97</v>
      </c>
      <c r="UZN49" s="135" t="s">
        <v>97</v>
      </c>
      <c r="UZO49" s="135" t="s">
        <v>97</v>
      </c>
      <c r="UZP49" s="135" t="s">
        <v>97</v>
      </c>
      <c r="UZQ49" s="135" t="s">
        <v>97</v>
      </c>
      <c r="UZR49" s="135" t="s">
        <v>97</v>
      </c>
      <c r="UZS49" s="135" t="s">
        <v>97</v>
      </c>
      <c r="UZT49" s="135" t="s">
        <v>97</v>
      </c>
      <c r="UZU49" s="135" t="s">
        <v>97</v>
      </c>
      <c r="UZV49" s="135" t="s">
        <v>97</v>
      </c>
      <c r="UZW49" s="135" t="s">
        <v>97</v>
      </c>
      <c r="UZX49" s="135" t="s">
        <v>97</v>
      </c>
      <c r="UZY49" s="135" t="s">
        <v>97</v>
      </c>
      <c r="UZZ49" s="135" t="s">
        <v>97</v>
      </c>
      <c r="VAA49" s="135" t="s">
        <v>97</v>
      </c>
      <c r="VAB49" s="135" t="s">
        <v>97</v>
      </c>
      <c r="VAC49" s="135" t="s">
        <v>97</v>
      </c>
      <c r="VAD49" s="135" t="s">
        <v>97</v>
      </c>
      <c r="VAE49" s="135" t="s">
        <v>97</v>
      </c>
      <c r="VAF49" s="135" t="s">
        <v>97</v>
      </c>
      <c r="VAG49" s="135" t="s">
        <v>97</v>
      </c>
      <c r="VAH49" s="135" t="s">
        <v>97</v>
      </c>
      <c r="VAI49" s="135" t="s">
        <v>97</v>
      </c>
      <c r="VAJ49" s="135" t="s">
        <v>97</v>
      </c>
      <c r="VAK49" s="135" t="s">
        <v>97</v>
      </c>
      <c r="VAL49" s="135" t="s">
        <v>97</v>
      </c>
      <c r="VAM49" s="135" t="s">
        <v>97</v>
      </c>
      <c r="VAN49" s="135" t="s">
        <v>97</v>
      </c>
      <c r="VAO49" s="135" t="s">
        <v>97</v>
      </c>
      <c r="VAP49" s="135" t="s">
        <v>97</v>
      </c>
      <c r="VAQ49" s="135" t="s">
        <v>97</v>
      </c>
      <c r="VAR49" s="135" t="s">
        <v>97</v>
      </c>
      <c r="VAS49" s="135" t="s">
        <v>97</v>
      </c>
      <c r="VAT49" s="135" t="s">
        <v>97</v>
      </c>
      <c r="VAU49" s="135" t="s">
        <v>97</v>
      </c>
      <c r="VAV49" s="135" t="s">
        <v>97</v>
      </c>
      <c r="VAW49" s="135" t="s">
        <v>97</v>
      </c>
      <c r="VAX49" s="135" t="s">
        <v>97</v>
      </c>
      <c r="VAY49" s="135" t="s">
        <v>97</v>
      </c>
      <c r="VAZ49" s="135" t="s">
        <v>97</v>
      </c>
      <c r="VBA49" s="135" t="s">
        <v>97</v>
      </c>
      <c r="VBB49" s="135" t="s">
        <v>97</v>
      </c>
      <c r="VBC49" s="135" t="s">
        <v>97</v>
      </c>
      <c r="VBD49" s="135" t="s">
        <v>97</v>
      </c>
      <c r="VBE49" s="135" t="s">
        <v>97</v>
      </c>
      <c r="VBF49" s="135" t="s">
        <v>97</v>
      </c>
      <c r="VBG49" s="135" t="s">
        <v>97</v>
      </c>
      <c r="VBH49" s="135" t="s">
        <v>97</v>
      </c>
      <c r="VBI49" s="135" t="s">
        <v>97</v>
      </c>
      <c r="VBJ49" s="135" t="s">
        <v>97</v>
      </c>
      <c r="VBK49" s="135" t="s">
        <v>97</v>
      </c>
      <c r="VBL49" s="135" t="s">
        <v>97</v>
      </c>
      <c r="VBM49" s="135" t="s">
        <v>97</v>
      </c>
      <c r="VBN49" s="135" t="s">
        <v>97</v>
      </c>
      <c r="VBO49" s="135" t="s">
        <v>97</v>
      </c>
      <c r="VBP49" s="135" t="s">
        <v>97</v>
      </c>
      <c r="VBQ49" s="135" t="s">
        <v>97</v>
      </c>
      <c r="VBR49" s="135" t="s">
        <v>97</v>
      </c>
      <c r="VBS49" s="135" t="s">
        <v>97</v>
      </c>
      <c r="VBT49" s="135" t="s">
        <v>97</v>
      </c>
      <c r="VBU49" s="135" t="s">
        <v>97</v>
      </c>
      <c r="VBV49" s="135" t="s">
        <v>97</v>
      </c>
      <c r="VBW49" s="135" t="s">
        <v>97</v>
      </c>
      <c r="VBX49" s="135" t="s">
        <v>97</v>
      </c>
      <c r="VBY49" s="135" t="s">
        <v>97</v>
      </c>
      <c r="VBZ49" s="135" t="s">
        <v>97</v>
      </c>
      <c r="VCA49" s="135" t="s">
        <v>97</v>
      </c>
      <c r="VCB49" s="135" t="s">
        <v>97</v>
      </c>
      <c r="VCC49" s="135" t="s">
        <v>97</v>
      </c>
      <c r="VCD49" s="135" t="s">
        <v>97</v>
      </c>
      <c r="VCE49" s="135" t="s">
        <v>97</v>
      </c>
      <c r="VCF49" s="135" t="s">
        <v>97</v>
      </c>
      <c r="VCG49" s="135" t="s">
        <v>97</v>
      </c>
      <c r="VCH49" s="135" t="s">
        <v>97</v>
      </c>
      <c r="VCI49" s="135" t="s">
        <v>97</v>
      </c>
      <c r="VCJ49" s="135" t="s">
        <v>97</v>
      </c>
      <c r="VCK49" s="135" t="s">
        <v>97</v>
      </c>
      <c r="VCL49" s="135" t="s">
        <v>97</v>
      </c>
      <c r="VCM49" s="135" t="s">
        <v>97</v>
      </c>
      <c r="VCN49" s="135" t="s">
        <v>97</v>
      </c>
      <c r="VCO49" s="135" t="s">
        <v>97</v>
      </c>
      <c r="VCP49" s="135" t="s">
        <v>97</v>
      </c>
      <c r="VCQ49" s="135" t="s">
        <v>97</v>
      </c>
      <c r="VCR49" s="135" t="s">
        <v>97</v>
      </c>
      <c r="VCS49" s="135" t="s">
        <v>97</v>
      </c>
      <c r="VCT49" s="135" t="s">
        <v>97</v>
      </c>
      <c r="VCU49" s="135" t="s">
        <v>97</v>
      </c>
      <c r="VCV49" s="135" t="s">
        <v>97</v>
      </c>
      <c r="VCW49" s="135" t="s">
        <v>97</v>
      </c>
      <c r="VCX49" s="135" t="s">
        <v>97</v>
      </c>
      <c r="VCY49" s="135" t="s">
        <v>97</v>
      </c>
      <c r="VCZ49" s="135" t="s">
        <v>97</v>
      </c>
      <c r="VDA49" s="135" t="s">
        <v>97</v>
      </c>
      <c r="VDB49" s="135" t="s">
        <v>97</v>
      </c>
      <c r="VDC49" s="135" t="s">
        <v>97</v>
      </c>
      <c r="VDD49" s="135" t="s">
        <v>97</v>
      </c>
      <c r="VDE49" s="135" t="s">
        <v>97</v>
      </c>
      <c r="VDF49" s="135" t="s">
        <v>97</v>
      </c>
      <c r="VDG49" s="135" t="s">
        <v>97</v>
      </c>
      <c r="VDH49" s="135" t="s">
        <v>97</v>
      </c>
      <c r="VDI49" s="135" t="s">
        <v>97</v>
      </c>
      <c r="VDJ49" s="135" t="s">
        <v>97</v>
      </c>
      <c r="VDK49" s="135" t="s">
        <v>97</v>
      </c>
      <c r="VDL49" s="135" t="s">
        <v>97</v>
      </c>
      <c r="VDM49" s="135" t="s">
        <v>97</v>
      </c>
      <c r="VDN49" s="135" t="s">
        <v>97</v>
      </c>
      <c r="VDO49" s="135" t="s">
        <v>97</v>
      </c>
      <c r="VDP49" s="135" t="s">
        <v>97</v>
      </c>
      <c r="VDQ49" s="135" t="s">
        <v>97</v>
      </c>
      <c r="VDR49" s="135" t="s">
        <v>97</v>
      </c>
      <c r="VDS49" s="135" t="s">
        <v>97</v>
      </c>
      <c r="VDT49" s="135" t="s">
        <v>97</v>
      </c>
      <c r="VDU49" s="135" t="s">
        <v>97</v>
      </c>
      <c r="VDV49" s="135" t="s">
        <v>97</v>
      </c>
      <c r="VDW49" s="135" t="s">
        <v>97</v>
      </c>
      <c r="VDX49" s="135" t="s">
        <v>97</v>
      </c>
      <c r="VDY49" s="135" t="s">
        <v>97</v>
      </c>
      <c r="VDZ49" s="135" t="s">
        <v>97</v>
      </c>
      <c r="VEA49" s="135" t="s">
        <v>97</v>
      </c>
      <c r="VEB49" s="135" t="s">
        <v>97</v>
      </c>
      <c r="VEC49" s="135" t="s">
        <v>97</v>
      </c>
      <c r="VED49" s="135" t="s">
        <v>97</v>
      </c>
      <c r="VEE49" s="135" t="s">
        <v>97</v>
      </c>
      <c r="VEF49" s="135" t="s">
        <v>97</v>
      </c>
      <c r="VEG49" s="135" t="s">
        <v>97</v>
      </c>
      <c r="VEH49" s="135" t="s">
        <v>97</v>
      </c>
      <c r="VEI49" s="135" t="s">
        <v>97</v>
      </c>
      <c r="VEJ49" s="135" t="s">
        <v>97</v>
      </c>
      <c r="VEK49" s="135" t="s">
        <v>97</v>
      </c>
      <c r="VEL49" s="135" t="s">
        <v>97</v>
      </c>
      <c r="VEM49" s="135" t="s">
        <v>97</v>
      </c>
      <c r="VEN49" s="135" t="s">
        <v>97</v>
      </c>
      <c r="VEO49" s="135" t="s">
        <v>97</v>
      </c>
      <c r="VEP49" s="135" t="s">
        <v>97</v>
      </c>
      <c r="VEQ49" s="135" t="s">
        <v>97</v>
      </c>
      <c r="VER49" s="135" t="s">
        <v>97</v>
      </c>
      <c r="VES49" s="135" t="s">
        <v>97</v>
      </c>
      <c r="VET49" s="135" t="s">
        <v>97</v>
      </c>
      <c r="VEU49" s="135" t="s">
        <v>97</v>
      </c>
      <c r="VEV49" s="135" t="s">
        <v>97</v>
      </c>
      <c r="VEW49" s="135" t="s">
        <v>97</v>
      </c>
      <c r="VEX49" s="135" t="s">
        <v>97</v>
      </c>
      <c r="VEY49" s="135" t="s">
        <v>97</v>
      </c>
      <c r="VEZ49" s="135" t="s">
        <v>97</v>
      </c>
      <c r="VFA49" s="135" t="s">
        <v>97</v>
      </c>
      <c r="VFB49" s="135" t="s">
        <v>97</v>
      </c>
      <c r="VFC49" s="135" t="s">
        <v>97</v>
      </c>
      <c r="VFD49" s="135" t="s">
        <v>97</v>
      </c>
      <c r="VFE49" s="135" t="s">
        <v>97</v>
      </c>
      <c r="VFF49" s="135" t="s">
        <v>97</v>
      </c>
      <c r="VFG49" s="135" t="s">
        <v>97</v>
      </c>
      <c r="VFH49" s="135" t="s">
        <v>97</v>
      </c>
      <c r="VFI49" s="135" t="s">
        <v>97</v>
      </c>
      <c r="VFJ49" s="135" t="s">
        <v>97</v>
      </c>
      <c r="VFK49" s="135" t="s">
        <v>97</v>
      </c>
      <c r="VFL49" s="135" t="s">
        <v>97</v>
      </c>
      <c r="VFM49" s="135" t="s">
        <v>97</v>
      </c>
      <c r="VFN49" s="135" t="s">
        <v>97</v>
      </c>
      <c r="VFO49" s="135" t="s">
        <v>97</v>
      </c>
      <c r="VFP49" s="135" t="s">
        <v>97</v>
      </c>
      <c r="VFQ49" s="135" t="s">
        <v>97</v>
      </c>
      <c r="VFR49" s="135" t="s">
        <v>97</v>
      </c>
      <c r="VFS49" s="135" t="s">
        <v>97</v>
      </c>
      <c r="VFT49" s="135" t="s">
        <v>97</v>
      </c>
      <c r="VFU49" s="135" t="s">
        <v>97</v>
      </c>
      <c r="VFV49" s="135" t="s">
        <v>97</v>
      </c>
      <c r="VFW49" s="135" t="s">
        <v>97</v>
      </c>
      <c r="VFX49" s="135" t="s">
        <v>97</v>
      </c>
      <c r="VFY49" s="135" t="s">
        <v>97</v>
      </c>
      <c r="VFZ49" s="135" t="s">
        <v>97</v>
      </c>
      <c r="VGA49" s="135" t="s">
        <v>97</v>
      </c>
      <c r="VGB49" s="135" t="s">
        <v>97</v>
      </c>
      <c r="VGC49" s="135" t="s">
        <v>97</v>
      </c>
      <c r="VGD49" s="135" t="s">
        <v>97</v>
      </c>
      <c r="VGE49" s="135" t="s">
        <v>97</v>
      </c>
      <c r="VGF49" s="135" t="s">
        <v>97</v>
      </c>
      <c r="VGG49" s="135" t="s">
        <v>97</v>
      </c>
      <c r="VGH49" s="135" t="s">
        <v>97</v>
      </c>
      <c r="VGI49" s="135" t="s">
        <v>97</v>
      </c>
      <c r="VGJ49" s="135" t="s">
        <v>97</v>
      </c>
      <c r="VGK49" s="135" t="s">
        <v>97</v>
      </c>
      <c r="VGL49" s="135" t="s">
        <v>97</v>
      </c>
      <c r="VGM49" s="135" t="s">
        <v>97</v>
      </c>
      <c r="VGN49" s="135" t="s">
        <v>97</v>
      </c>
      <c r="VGO49" s="135" t="s">
        <v>97</v>
      </c>
      <c r="VGP49" s="135" t="s">
        <v>97</v>
      </c>
      <c r="VGQ49" s="135" t="s">
        <v>97</v>
      </c>
      <c r="VGR49" s="135" t="s">
        <v>97</v>
      </c>
      <c r="VGS49" s="135" t="s">
        <v>97</v>
      </c>
      <c r="VGT49" s="135" t="s">
        <v>97</v>
      </c>
      <c r="VGU49" s="135" t="s">
        <v>97</v>
      </c>
      <c r="VGV49" s="135" t="s">
        <v>97</v>
      </c>
      <c r="VGW49" s="135" t="s">
        <v>97</v>
      </c>
      <c r="VGX49" s="135" t="s">
        <v>97</v>
      </c>
      <c r="VGY49" s="135" t="s">
        <v>97</v>
      </c>
      <c r="VGZ49" s="135" t="s">
        <v>97</v>
      </c>
      <c r="VHA49" s="135" t="s">
        <v>97</v>
      </c>
      <c r="VHB49" s="135" t="s">
        <v>97</v>
      </c>
      <c r="VHC49" s="135" t="s">
        <v>97</v>
      </c>
      <c r="VHD49" s="135" t="s">
        <v>97</v>
      </c>
      <c r="VHE49" s="135" t="s">
        <v>97</v>
      </c>
      <c r="VHF49" s="135" t="s">
        <v>97</v>
      </c>
      <c r="VHG49" s="135" t="s">
        <v>97</v>
      </c>
      <c r="VHH49" s="135" t="s">
        <v>97</v>
      </c>
      <c r="VHI49" s="135" t="s">
        <v>97</v>
      </c>
      <c r="VHJ49" s="135" t="s">
        <v>97</v>
      </c>
      <c r="VHK49" s="135" t="s">
        <v>97</v>
      </c>
      <c r="VHL49" s="135" t="s">
        <v>97</v>
      </c>
      <c r="VHM49" s="135" t="s">
        <v>97</v>
      </c>
      <c r="VHN49" s="135" t="s">
        <v>97</v>
      </c>
      <c r="VHO49" s="135" t="s">
        <v>97</v>
      </c>
      <c r="VHP49" s="135" t="s">
        <v>97</v>
      </c>
      <c r="VHQ49" s="135" t="s">
        <v>97</v>
      </c>
      <c r="VHR49" s="135" t="s">
        <v>97</v>
      </c>
      <c r="VHS49" s="135" t="s">
        <v>97</v>
      </c>
      <c r="VHT49" s="135" t="s">
        <v>97</v>
      </c>
      <c r="VHU49" s="135" t="s">
        <v>97</v>
      </c>
      <c r="VHV49" s="135" t="s">
        <v>97</v>
      </c>
      <c r="VHW49" s="135" t="s">
        <v>97</v>
      </c>
      <c r="VHX49" s="135" t="s">
        <v>97</v>
      </c>
      <c r="VHY49" s="135" t="s">
        <v>97</v>
      </c>
      <c r="VHZ49" s="135" t="s">
        <v>97</v>
      </c>
      <c r="VIA49" s="135" t="s">
        <v>97</v>
      </c>
      <c r="VIB49" s="135" t="s">
        <v>97</v>
      </c>
      <c r="VIC49" s="135" t="s">
        <v>97</v>
      </c>
      <c r="VID49" s="135" t="s">
        <v>97</v>
      </c>
      <c r="VIE49" s="135" t="s">
        <v>97</v>
      </c>
      <c r="VIF49" s="135" t="s">
        <v>97</v>
      </c>
      <c r="VIG49" s="135" t="s">
        <v>97</v>
      </c>
      <c r="VIH49" s="135" t="s">
        <v>97</v>
      </c>
      <c r="VII49" s="135" t="s">
        <v>97</v>
      </c>
      <c r="VIJ49" s="135" t="s">
        <v>97</v>
      </c>
      <c r="VIK49" s="135" t="s">
        <v>97</v>
      </c>
      <c r="VIL49" s="135" t="s">
        <v>97</v>
      </c>
      <c r="VIM49" s="135" t="s">
        <v>97</v>
      </c>
      <c r="VIN49" s="135" t="s">
        <v>97</v>
      </c>
      <c r="VIO49" s="135" t="s">
        <v>97</v>
      </c>
      <c r="VIP49" s="135" t="s">
        <v>97</v>
      </c>
      <c r="VIQ49" s="135" t="s">
        <v>97</v>
      </c>
      <c r="VIR49" s="135" t="s">
        <v>97</v>
      </c>
      <c r="VIS49" s="135" t="s">
        <v>97</v>
      </c>
      <c r="VIT49" s="135" t="s">
        <v>97</v>
      </c>
      <c r="VIU49" s="135" t="s">
        <v>97</v>
      </c>
      <c r="VIV49" s="135" t="s">
        <v>97</v>
      </c>
      <c r="VIW49" s="135" t="s">
        <v>97</v>
      </c>
      <c r="VIX49" s="135" t="s">
        <v>97</v>
      </c>
      <c r="VIY49" s="135" t="s">
        <v>97</v>
      </c>
      <c r="VIZ49" s="135" t="s">
        <v>97</v>
      </c>
      <c r="VJA49" s="135" t="s">
        <v>97</v>
      </c>
      <c r="VJB49" s="135" t="s">
        <v>97</v>
      </c>
      <c r="VJC49" s="135" t="s">
        <v>97</v>
      </c>
      <c r="VJD49" s="135" t="s">
        <v>97</v>
      </c>
      <c r="VJE49" s="135" t="s">
        <v>97</v>
      </c>
      <c r="VJF49" s="135" t="s">
        <v>97</v>
      </c>
      <c r="VJG49" s="135" t="s">
        <v>97</v>
      </c>
      <c r="VJH49" s="135" t="s">
        <v>97</v>
      </c>
      <c r="VJI49" s="135" t="s">
        <v>97</v>
      </c>
      <c r="VJJ49" s="135" t="s">
        <v>97</v>
      </c>
      <c r="VJK49" s="135" t="s">
        <v>97</v>
      </c>
      <c r="VJL49" s="135" t="s">
        <v>97</v>
      </c>
      <c r="VJM49" s="135" t="s">
        <v>97</v>
      </c>
      <c r="VJN49" s="135" t="s">
        <v>97</v>
      </c>
      <c r="VJO49" s="135" t="s">
        <v>97</v>
      </c>
      <c r="VJP49" s="135" t="s">
        <v>97</v>
      </c>
      <c r="VJQ49" s="135" t="s">
        <v>97</v>
      </c>
      <c r="VJR49" s="135" t="s">
        <v>97</v>
      </c>
      <c r="VJS49" s="135" t="s">
        <v>97</v>
      </c>
      <c r="VJT49" s="135" t="s">
        <v>97</v>
      </c>
      <c r="VJU49" s="135" t="s">
        <v>97</v>
      </c>
      <c r="VJV49" s="135" t="s">
        <v>97</v>
      </c>
      <c r="VJW49" s="135" t="s">
        <v>97</v>
      </c>
      <c r="VJX49" s="135" t="s">
        <v>97</v>
      </c>
      <c r="VJY49" s="135" t="s">
        <v>97</v>
      </c>
      <c r="VJZ49" s="135" t="s">
        <v>97</v>
      </c>
      <c r="VKA49" s="135" t="s">
        <v>97</v>
      </c>
      <c r="VKB49" s="135" t="s">
        <v>97</v>
      </c>
      <c r="VKC49" s="135" t="s">
        <v>97</v>
      </c>
      <c r="VKD49" s="135" t="s">
        <v>97</v>
      </c>
      <c r="VKE49" s="135" t="s">
        <v>97</v>
      </c>
      <c r="VKF49" s="135" t="s">
        <v>97</v>
      </c>
      <c r="VKG49" s="135" t="s">
        <v>97</v>
      </c>
      <c r="VKH49" s="135" t="s">
        <v>97</v>
      </c>
      <c r="VKI49" s="135" t="s">
        <v>97</v>
      </c>
      <c r="VKJ49" s="135" t="s">
        <v>97</v>
      </c>
      <c r="VKK49" s="135" t="s">
        <v>97</v>
      </c>
      <c r="VKL49" s="135" t="s">
        <v>97</v>
      </c>
      <c r="VKM49" s="135" t="s">
        <v>97</v>
      </c>
      <c r="VKN49" s="135" t="s">
        <v>97</v>
      </c>
      <c r="VKO49" s="135" t="s">
        <v>97</v>
      </c>
      <c r="VKP49" s="135" t="s">
        <v>97</v>
      </c>
      <c r="VKQ49" s="135" t="s">
        <v>97</v>
      </c>
      <c r="VKR49" s="135" t="s">
        <v>97</v>
      </c>
      <c r="VKS49" s="135" t="s">
        <v>97</v>
      </c>
      <c r="VKT49" s="135" t="s">
        <v>97</v>
      </c>
      <c r="VKU49" s="135" t="s">
        <v>97</v>
      </c>
      <c r="VKV49" s="135" t="s">
        <v>97</v>
      </c>
      <c r="VKW49" s="135" t="s">
        <v>97</v>
      </c>
      <c r="VKX49" s="135" t="s">
        <v>97</v>
      </c>
      <c r="VKY49" s="135" t="s">
        <v>97</v>
      </c>
      <c r="VKZ49" s="135" t="s">
        <v>97</v>
      </c>
      <c r="VLA49" s="135" t="s">
        <v>97</v>
      </c>
      <c r="VLB49" s="135" t="s">
        <v>97</v>
      </c>
      <c r="VLC49" s="135" t="s">
        <v>97</v>
      </c>
      <c r="VLD49" s="135" t="s">
        <v>97</v>
      </c>
      <c r="VLE49" s="135" t="s">
        <v>97</v>
      </c>
      <c r="VLF49" s="135" t="s">
        <v>97</v>
      </c>
      <c r="VLG49" s="135" t="s">
        <v>97</v>
      </c>
      <c r="VLH49" s="135" t="s">
        <v>97</v>
      </c>
      <c r="VLI49" s="135" t="s">
        <v>97</v>
      </c>
      <c r="VLJ49" s="135" t="s">
        <v>97</v>
      </c>
      <c r="VLK49" s="135" t="s">
        <v>97</v>
      </c>
      <c r="VLL49" s="135" t="s">
        <v>97</v>
      </c>
      <c r="VLM49" s="135" t="s">
        <v>97</v>
      </c>
      <c r="VLN49" s="135" t="s">
        <v>97</v>
      </c>
      <c r="VLO49" s="135" t="s">
        <v>97</v>
      </c>
      <c r="VLP49" s="135" t="s">
        <v>97</v>
      </c>
      <c r="VLQ49" s="135" t="s">
        <v>97</v>
      </c>
      <c r="VLR49" s="135" t="s">
        <v>97</v>
      </c>
      <c r="VLS49" s="135" t="s">
        <v>97</v>
      </c>
      <c r="VLT49" s="135" t="s">
        <v>97</v>
      </c>
      <c r="VLU49" s="135" t="s">
        <v>97</v>
      </c>
      <c r="VLV49" s="135" t="s">
        <v>97</v>
      </c>
      <c r="VLW49" s="135" t="s">
        <v>97</v>
      </c>
      <c r="VLX49" s="135" t="s">
        <v>97</v>
      </c>
      <c r="VLY49" s="135" t="s">
        <v>97</v>
      </c>
      <c r="VLZ49" s="135" t="s">
        <v>97</v>
      </c>
      <c r="VMA49" s="135" t="s">
        <v>97</v>
      </c>
      <c r="VMB49" s="135" t="s">
        <v>97</v>
      </c>
      <c r="VMC49" s="135" t="s">
        <v>97</v>
      </c>
      <c r="VMD49" s="135" t="s">
        <v>97</v>
      </c>
      <c r="VME49" s="135" t="s">
        <v>97</v>
      </c>
      <c r="VMF49" s="135" t="s">
        <v>97</v>
      </c>
      <c r="VMG49" s="135" t="s">
        <v>97</v>
      </c>
      <c r="VMH49" s="135" t="s">
        <v>97</v>
      </c>
      <c r="VMI49" s="135" t="s">
        <v>97</v>
      </c>
      <c r="VMJ49" s="135" t="s">
        <v>97</v>
      </c>
      <c r="VMK49" s="135" t="s">
        <v>97</v>
      </c>
      <c r="VML49" s="135" t="s">
        <v>97</v>
      </c>
      <c r="VMM49" s="135" t="s">
        <v>97</v>
      </c>
      <c r="VMN49" s="135" t="s">
        <v>97</v>
      </c>
      <c r="VMO49" s="135" t="s">
        <v>97</v>
      </c>
      <c r="VMP49" s="135" t="s">
        <v>97</v>
      </c>
      <c r="VMQ49" s="135" t="s">
        <v>97</v>
      </c>
      <c r="VMR49" s="135" t="s">
        <v>97</v>
      </c>
      <c r="VMS49" s="135" t="s">
        <v>97</v>
      </c>
      <c r="VMT49" s="135" t="s">
        <v>97</v>
      </c>
      <c r="VMU49" s="135" t="s">
        <v>97</v>
      </c>
      <c r="VMV49" s="135" t="s">
        <v>97</v>
      </c>
      <c r="VMW49" s="135" t="s">
        <v>97</v>
      </c>
      <c r="VMX49" s="135" t="s">
        <v>97</v>
      </c>
      <c r="VMY49" s="135" t="s">
        <v>97</v>
      </c>
      <c r="VMZ49" s="135" t="s">
        <v>97</v>
      </c>
      <c r="VNA49" s="135" t="s">
        <v>97</v>
      </c>
      <c r="VNB49" s="135" t="s">
        <v>97</v>
      </c>
      <c r="VNC49" s="135" t="s">
        <v>97</v>
      </c>
      <c r="VND49" s="135" t="s">
        <v>97</v>
      </c>
      <c r="VNE49" s="135" t="s">
        <v>97</v>
      </c>
      <c r="VNF49" s="135" t="s">
        <v>97</v>
      </c>
      <c r="VNG49" s="135" t="s">
        <v>97</v>
      </c>
      <c r="VNH49" s="135" t="s">
        <v>97</v>
      </c>
      <c r="VNI49" s="135" t="s">
        <v>97</v>
      </c>
      <c r="VNJ49" s="135" t="s">
        <v>97</v>
      </c>
      <c r="VNK49" s="135" t="s">
        <v>97</v>
      </c>
      <c r="VNL49" s="135" t="s">
        <v>97</v>
      </c>
      <c r="VNM49" s="135" t="s">
        <v>97</v>
      </c>
      <c r="VNN49" s="135" t="s">
        <v>97</v>
      </c>
      <c r="VNO49" s="135" t="s">
        <v>97</v>
      </c>
      <c r="VNP49" s="135" t="s">
        <v>97</v>
      </c>
      <c r="VNQ49" s="135" t="s">
        <v>97</v>
      </c>
      <c r="VNR49" s="135" t="s">
        <v>97</v>
      </c>
      <c r="VNS49" s="135" t="s">
        <v>97</v>
      </c>
      <c r="VNT49" s="135" t="s">
        <v>97</v>
      </c>
      <c r="VNU49" s="135" t="s">
        <v>97</v>
      </c>
      <c r="VNV49" s="135" t="s">
        <v>97</v>
      </c>
      <c r="VNW49" s="135" t="s">
        <v>97</v>
      </c>
      <c r="VNX49" s="135" t="s">
        <v>97</v>
      </c>
      <c r="VNY49" s="135" t="s">
        <v>97</v>
      </c>
      <c r="VNZ49" s="135" t="s">
        <v>97</v>
      </c>
      <c r="VOA49" s="135" t="s">
        <v>97</v>
      </c>
      <c r="VOB49" s="135" t="s">
        <v>97</v>
      </c>
      <c r="VOC49" s="135" t="s">
        <v>97</v>
      </c>
      <c r="VOD49" s="135" t="s">
        <v>97</v>
      </c>
      <c r="VOE49" s="135" t="s">
        <v>97</v>
      </c>
      <c r="VOF49" s="135" t="s">
        <v>97</v>
      </c>
      <c r="VOG49" s="135" t="s">
        <v>97</v>
      </c>
      <c r="VOH49" s="135" t="s">
        <v>97</v>
      </c>
      <c r="VOI49" s="135" t="s">
        <v>97</v>
      </c>
      <c r="VOJ49" s="135" t="s">
        <v>97</v>
      </c>
      <c r="VOK49" s="135" t="s">
        <v>97</v>
      </c>
      <c r="VOL49" s="135" t="s">
        <v>97</v>
      </c>
      <c r="VOM49" s="135" t="s">
        <v>97</v>
      </c>
      <c r="VON49" s="135" t="s">
        <v>97</v>
      </c>
      <c r="VOO49" s="135" t="s">
        <v>97</v>
      </c>
      <c r="VOP49" s="135" t="s">
        <v>97</v>
      </c>
      <c r="VOQ49" s="135" t="s">
        <v>97</v>
      </c>
      <c r="VOR49" s="135" t="s">
        <v>97</v>
      </c>
      <c r="VOS49" s="135" t="s">
        <v>97</v>
      </c>
      <c r="VOT49" s="135" t="s">
        <v>97</v>
      </c>
      <c r="VOU49" s="135" t="s">
        <v>97</v>
      </c>
      <c r="VOV49" s="135" t="s">
        <v>97</v>
      </c>
      <c r="VOW49" s="135" t="s">
        <v>97</v>
      </c>
      <c r="VOX49" s="135" t="s">
        <v>97</v>
      </c>
      <c r="VOY49" s="135" t="s">
        <v>97</v>
      </c>
      <c r="VOZ49" s="135" t="s">
        <v>97</v>
      </c>
      <c r="VPA49" s="135" t="s">
        <v>97</v>
      </c>
      <c r="VPB49" s="135" t="s">
        <v>97</v>
      </c>
      <c r="VPC49" s="135" t="s">
        <v>97</v>
      </c>
      <c r="VPD49" s="135" t="s">
        <v>97</v>
      </c>
      <c r="VPE49" s="135" t="s">
        <v>97</v>
      </c>
      <c r="VPF49" s="135" t="s">
        <v>97</v>
      </c>
      <c r="VPG49" s="135" t="s">
        <v>97</v>
      </c>
      <c r="VPH49" s="135" t="s">
        <v>97</v>
      </c>
      <c r="VPI49" s="135" t="s">
        <v>97</v>
      </c>
      <c r="VPJ49" s="135" t="s">
        <v>97</v>
      </c>
      <c r="VPK49" s="135" t="s">
        <v>97</v>
      </c>
      <c r="VPL49" s="135" t="s">
        <v>97</v>
      </c>
      <c r="VPM49" s="135" t="s">
        <v>97</v>
      </c>
      <c r="VPN49" s="135" t="s">
        <v>97</v>
      </c>
      <c r="VPO49" s="135" t="s">
        <v>97</v>
      </c>
      <c r="VPP49" s="135" t="s">
        <v>97</v>
      </c>
      <c r="VPQ49" s="135" t="s">
        <v>97</v>
      </c>
      <c r="VPR49" s="135" t="s">
        <v>97</v>
      </c>
      <c r="VPS49" s="135" t="s">
        <v>97</v>
      </c>
      <c r="VPT49" s="135" t="s">
        <v>97</v>
      </c>
      <c r="VPU49" s="135" t="s">
        <v>97</v>
      </c>
      <c r="VPV49" s="135" t="s">
        <v>97</v>
      </c>
      <c r="VPW49" s="135" t="s">
        <v>97</v>
      </c>
      <c r="VPX49" s="135" t="s">
        <v>97</v>
      </c>
      <c r="VPY49" s="135" t="s">
        <v>97</v>
      </c>
      <c r="VPZ49" s="135" t="s">
        <v>97</v>
      </c>
      <c r="VQA49" s="135" t="s">
        <v>97</v>
      </c>
      <c r="VQB49" s="135" t="s">
        <v>97</v>
      </c>
      <c r="VQC49" s="135" t="s">
        <v>97</v>
      </c>
      <c r="VQD49" s="135" t="s">
        <v>97</v>
      </c>
      <c r="VQE49" s="135" t="s">
        <v>97</v>
      </c>
      <c r="VQF49" s="135" t="s">
        <v>97</v>
      </c>
      <c r="VQG49" s="135" t="s">
        <v>97</v>
      </c>
      <c r="VQH49" s="135" t="s">
        <v>97</v>
      </c>
      <c r="VQI49" s="135" t="s">
        <v>97</v>
      </c>
      <c r="VQJ49" s="135" t="s">
        <v>97</v>
      </c>
      <c r="VQK49" s="135" t="s">
        <v>97</v>
      </c>
      <c r="VQL49" s="135" t="s">
        <v>97</v>
      </c>
      <c r="VQM49" s="135" t="s">
        <v>97</v>
      </c>
      <c r="VQN49" s="135" t="s">
        <v>97</v>
      </c>
      <c r="VQO49" s="135" t="s">
        <v>97</v>
      </c>
      <c r="VQP49" s="135" t="s">
        <v>97</v>
      </c>
      <c r="VQQ49" s="135" t="s">
        <v>97</v>
      </c>
      <c r="VQR49" s="135" t="s">
        <v>97</v>
      </c>
      <c r="VQS49" s="135" t="s">
        <v>97</v>
      </c>
      <c r="VQT49" s="135" t="s">
        <v>97</v>
      </c>
      <c r="VQU49" s="135" t="s">
        <v>97</v>
      </c>
      <c r="VQV49" s="135" t="s">
        <v>97</v>
      </c>
      <c r="VQW49" s="135" t="s">
        <v>97</v>
      </c>
      <c r="VQX49" s="135" t="s">
        <v>97</v>
      </c>
      <c r="VQY49" s="135" t="s">
        <v>97</v>
      </c>
      <c r="VQZ49" s="135" t="s">
        <v>97</v>
      </c>
      <c r="VRA49" s="135" t="s">
        <v>97</v>
      </c>
      <c r="VRB49" s="135" t="s">
        <v>97</v>
      </c>
      <c r="VRC49" s="135" t="s">
        <v>97</v>
      </c>
      <c r="VRD49" s="135" t="s">
        <v>97</v>
      </c>
      <c r="VRE49" s="135" t="s">
        <v>97</v>
      </c>
      <c r="VRF49" s="135" t="s">
        <v>97</v>
      </c>
      <c r="VRG49" s="135" t="s">
        <v>97</v>
      </c>
      <c r="VRH49" s="135" t="s">
        <v>97</v>
      </c>
      <c r="VRI49" s="135" t="s">
        <v>97</v>
      </c>
      <c r="VRJ49" s="135" t="s">
        <v>97</v>
      </c>
      <c r="VRK49" s="135" t="s">
        <v>97</v>
      </c>
      <c r="VRL49" s="135" t="s">
        <v>97</v>
      </c>
      <c r="VRM49" s="135" t="s">
        <v>97</v>
      </c>
      <c r="VRN49" s="135" t="s">
        <v>97</v>
      </c>
      <c r="VRO49" s="135" t="s">
        <v>97</v>
      </c>
      <c r="VRP49" s="135" t="s">
        <v>97</v>
      </c>
      <c r="VRQ49" s="135" t="s">
        <v>97</v>
      </c>
      <c r="VRR49" s="135" t="s">
        <v>97</v>
      </c>
      <c r="VRS49" s="135" t="s">
        <v>97</v>
      </c>
      <c r="VRT49" s="135" t="s">
        <v>97</v>
      </c>
      <c r="VRU49" s="135" t="s">
        <v>97</v>
      </c>
      <c r="VRV49" s="135" t="s">
        <v>97</v>
      </c>
      <c r="VRW49" s="135" t="s">
        <v>97</v>
      </c>
      <c r="VRX49" s="135" t="s">
        <v>97</v>
      </c>
      <c r="VRY49" s="135" t="s">
        <v>97</v>
      </c>
      <c r="VRZ49" s="135" t="s">
        <v>97</v>
      </c>
      <c r="VSA49" s="135" t="s">
        <v>97</v>
      </c>
      <c r="VSB49" s="135" t="s">
        <v>97</v>
      </c>
      <c r="VSC49" s="135" t="s">
        <v>97</v>
      </c>
      <c r="VSD49" s="135" t="s">
        <v>97</v>
      </c>
      <c r="VSE49" s="135" t="s">
        <v>97</v>
      </c>
      <c r="VSF49" s="135" t="s">
        <v>97</v>
      </c>
      <c r="VSG49" s="135" t="s">
        <v>97</v>
      </c>
      <c r="VSH49" s="135" t="s">
        <v>97</v>
      </c>
      <c r="VSI49" s="135" t="s">
        <v>97</v>
      </c>
      <c r="VSJ49" s="135" t="s">
        <v>97</v>
      </c>
      <c r="VSK49" s="135" t="s">
        <v>97</v>
      </c>
      <c r="VSL49" s="135" t="s">
        <v>97</v>
      </c>
      <c r="VSM49" s="135" t="s">
        <v>97</v>
      </c>
      <c r="VSN49" s="135" t="s">
        <v>97</v>
      </c>
      <c r="VSO49" s="135" t="s">
        <v>97</v>
      </c>
      <c r="VSP49" s="135" t="s">
        <v>97</v>
      </c>
      <c r="VSQ49" s="135" t="s">
        <v>97</v>
      </c>
      <c r="VSR49" s="135" t="s">
        <v>97</v>
      </c>
      <c r="VSS49" s="135" t="s">
        <v>97</v>
      </c>
      <c r="VST49" s="135" t="s">
        <v>97</v>
      </c>
      <c r="VSU49" s="135" t="s">
        <v>97</v>
      </c>
      <c r="VSV49" s="135" t="s">
        <v>97</v>
      </c>
      <c r="VSW49" s="135" t="s">
        <v>97</v>
      </c>
      <c r="VSX49" s="135" t="s">
        <v>97</v>
      </c>
      <c r="VSY49" s="135" t="s">
        <v>97</v>
      </c>
      <c r="VSZ49" s="135" t="s">
        <v>97</v>
      </c>
      <c r="VTA49" s="135" t="s">
        <v>97</v>
      </c>
      <c r="VTB49" s="135" t="s">
        <v>97</v>
      </c>
      <c r="VTC49" s="135" t="s">
        <v>97</v>
      </c>
      <c r="VTD49" s="135" t="s">
        <v>97</v>
      </c>
      <c r="VTE49" s="135" t="s">
        <v>97</v>
      </c>
      <c r="VTF49" s="135" t="s">
        <v>97</v>
      </c>
      <c r="VTG49" s="135" t="s">
        <v>97</v>
      </c>
      <c r="VTH49" s="135" t="s">
        <v>97</v>
      </c>
      <c r="VTI49" s="135" t="s">
        <v>97</v>
      </c>
      <c r="VTJ49" s="135" t="s">
        <v>97</v>
      </c>
      <c r="VTK49" s="135" t="s">
        <v>97</v>
      </c>
      <c r="VTL49" s="135" t="s">
        <v>97</v>
      </c>
      <c r="VTM49" s="135" t="s">
        <v>97</v>
      </c>
      <c r="VTN49" s="135" t="s">
        <v>97</v>
      </c>
      <c r="VTO49" s="135" t="s">
        <v>97</v>
      </c>
      <c r="VTP49" s="135" t="s">
        <v>97</v>
      </c>
      <c r="VTQ49" s="135" t="s">
        <v>97</v>
      </c>
      <c r="VTR49" s="135" t="s">
        <v>97</v>
      </c>
      <c r="VTS49" s="135" t="s">
        <v>97</v>
      </c>
      <c r="VTT49" s="135" t="s">
        <v>97</v>
      </c>
      <c r="VTU49" s="135" t="s">
        <v>97</v>
      </c>
      <c r="VTV49" s="135" t="s">
        <v>97</v>
      </c>
      <c r="VTW49" s="135" t="s">
        <v>97</v>
      </c>
      <c r="VTX49" s="135" t="s">
        <v>97</v>
      </c>
      <c r="VTY49" s="135" t="s">
        <v>97</v>
      </c>
      <c r="VTZ49" s="135" t="s">
        <v>97</v>
      </c>
      <c r="VUA49" s="135" t="s">
        <v>97</v>
      </c>
      <c r="VUB49" s="135" t="s">
        <v>97</v>
      </c>
      <c r="VUC49" s="135" t="s">
        <v>97</v>
      </c>
      <c r="VUD49" s="135" t="s">
        <v>97</v>
      </c>
      <c r="VUE49" s="135" t="s">
        <v>97</v>
      </c>
      <c r="VUF49" s="135" t="s">
        <v>97</v>
      </c>
      <c r="VUG49" s="135" t="s">
        <v>97</v>
      </c>
      <c r="VUH49" s="135" t="s">
        <v>97</v>
      </c>
      <c r="VUI49" s="135" t="s">
        <v>97</v>
      </c>
      <c r="VUJ49" s="135" t="s">
        <v>97</v>
      </c>
      <c r="VUK49" s="135" t="s">
        <v>97</v>
      </c>
      <c r="VUL49" s="135" t="s">
        <v>97</v>
      </c>
      <c r="VUM49" s="135" t="s">
        <v>97</v>
      </c>
      <c r="VUN49" s="135" t="s">
        <v>97</v>
      </c>
      <c r="VUO49" s="135" t="s">
        <v>97</v>
      </c>
      <c r="VUP49" s="135" t="s">
        <v>97</v>
      </c>
      <c r="VUQ49" s="135" t="s">
        <v>97</v>
      </c>
      <c r="VUR49" s="135" t="s">
        <v>97</v>
      </c>
      <c r="VUS49" s="135" t="s">
        <v>97</v>
      </c>
      <c r="VUT49" s="135" t="s">
        <v>97</v>
      </c>
      <c r="VUU49" s="135" t="s">
        <v>97</v>
      </c>
      <c r="VUV49" s="135" t="s">
        <v>97</v>
      </c>
      <c r="VUW49" s="135" t="s">
        <v>97</v>
      </c>
      <c r="VUX49" s="135" t="s">
        <v>97</v>
      </c>
      <c r="VUY49" s="135" t="s">
        <v>97</v>
      </c>
      <c r="VUZ49" s="135" t="s">
        <v>97</v>
      </c>
      <c r="VVA49" s="135" t="s">
        <v>97</v>
      </c>
      <c r="VVB49" s="135" t="s">
        <v>97</v>
      </c>
      <c r="VVC49" s="135" t="s">
        <v>97</v>
      </c>
      <c r="VVD49" s="135" t="s">
        <v>97</v>
      </c>
      <c r="VVE49" s="135" t="s">
        <v>97</v>
      </c>
      <c r="VVF49" s="135" t="s">
        <v>97</v>
      </c>
      <c r="VVG49" s="135" t="s">
        <v>97</v>
      </c>
      <c r="VVH49" s="135" t="s">
        <v>97</v>
      </c>
      <c r="VVI49" s="135" t="s">
        <v>97</v>
      </c>
      <c r="VVJ49" s="135" t="s">
        <v>97</v>
      </c>
      <c r="VVK49" s="135" t="s">
        <v>97</v>
      </c>
      <c r="VVL49" s="135" t="s">
        <v>97</v>
      </c>
      <c r="VVM49" s="135" t="s">
        <v>97</v>
      </c>
      <c r="VVN49" s="135" t="s">
        <v>97</v>
      </c>
      <c r="VVO49" s="135" t="s">
        <v>97</v>
      </c>
      <c r="VVP49" s="135" t="s">
        <v>97</v>
      </c>
      <c r="VVQ49" s="135" t="s">
        <v>97</v>
      </c>
      <c r="VVR49" s="135" t="s">
        <v>97</v>
      </c>
      <c r="VVS49" s="135" t="s">
        <v>97</v>
      </c>
      <c r="VVT49" s="135" t="s">
        <v>97</v>
      </c>
      <c r="VVU49" s="135" t="s">
        <v>97</v>
      </c>
      <c r="VVV49" s="135" t="s">
        <v>97</v>
      </c>
      <c r="VVW49" s="135" t="s">
        <v>97</v>
      </c>
      <c r="VVX49" s="135" t="s">
        <v>97</v>
      </c>
      <c r="VVY49" s="135" t="s">
        <v>97</v>
      </c>
      <c r="VVZ49" s="135" t="s">
        <v>97</v>
      </c>
      <c r="VWA49" s="135" t="s">
        <v>97</v>
      </c>
      <c r="VWB49" s="135" t="s">
        <v>97</v>
      </c>
      <c r="VWC49" s="135" t="s">
        <v>97</v>
      </c>
      <c r="VWD49" s="135" t="s">
        <v>97</v>
      </c>
      <c r="VWE49" s="135" t="s">
        <v>97</v>
      </c>
      <c r="VWF49" s="135" t="s">
        <v>97</v>
      </c>
      <c r="VWG49" s="135" t="s">
        <v>97</v>
      </c>
      <c r="VWH49" s="135" t="s">
        <v>97</v>
      </c>
      <c r="VWI49" s="135" t="s">
        <v>97</v>
      </c>
      <c r="VWJ49" s="135" t="s">
        <v>97</v>
      </c>
      <c r="VWK49" s="135" t="s">
        <v>97</v>
      </c>
      <c r="VWL49" s="135" t="s">
        <v>97</v>
      </c>
      <c r="VWM49" s="135" t="s">
        <v>97</v>
      </c>
      <c r="VWN49" s="135" t="s">
        <v>97</v>
      </c>
      <c r="VWO49" s="135" t="s">
        <v>97</v>
      </c>
      <c r="VWP49" s="135" t="s">
        <v>97</v>
      </c>
      <c r="VWQ49" s="135" t="s">
        <v>97</v>
      </c>
      <c r="VWR49" s="135" t="s">
        <v>97</v>
      </c>
      <c r="VWS49" s="135" t="s">
        <v>97</v>
      </c>
      <c r="VWT49" s="135" t="s">
        <v>97</v>
      </c>
      <c r="VWU49" s="135" t="s">
        <v>97</v>
      </c>
      <c r="VWV49" s="135" t="s">
        <v>97</v>
      </c>
      <c r="VWW49" s="135" t="s">
        <v>97</v>
      </c>
      <c r="VWX49" s="135" t="s">
        <v>97</v>
      </c>
      <c r="VWY49" s="135" t="s">
        <v>97</v>
      </c>
      <c r="VWZ49" s="135" t="s">
        <v>97</v>
      </c>
      <c r="VXA49" s="135" t="s">
        <v>97</v>
      </c>
      <c r="VXB49" s="135" t="s">
        <v>97</v>
      </c>
      <c r="VXC49" s="135" t="s">
        <v>97</v>
      </c>
      <c r="VXD49" s="135" t="s">
        <v>97</v>
      </c>
      <c r="VXE49" s="135" t="s">
        <v>97</v>
      </c>
      <c r="VXF49" s="135" t="s">
        <v>97</v>
      </c>
      <c r="VXG49" s="135" t="s">
        <v>97</v>
      </c>
      <c r="VXH49" s="135" t="s">
        <v>97</v>
      </c>
      <c r="VXI49" s="135" t="s">
        <v>97</v>
      </c>
      <c r="VXJ49" s="135" t="s">
        <v>97</v>
      </c>
      <c r="VXK49" s="135" t="s">
        <v>97</v>
      </c>
      <c r="VXL49" s="135" t="s">
        <v>97</v>
      </c>
      <c r="VXM49" s="135" t="s">
        <v>97</v>
      </c>
      <c r="VXN49" s="135" t="s">
        <v>97</v>
      </c>
      <c r="VXO49" s="135" t="s">
        <v>97</v>
      </c>
      <c r="VXP49" s="135" t="s">
        <v>97</v>
      </c>
      <c r="VXQ49" s="135" t="s">
        <v>97</v>
      </c>
      <c r="VXR49" s="135" t="s">
        <v>97</v>
      </c>
      <c r="VXS49" s="135" t="s">
        <v>97</v>
      </c>
      <c r="VXT49" s="135" t="s">
        <v>97</v>
      </c>
      <c r="VXU49" s="135" t="s">
        <v>97</v>
      </c>
      <c r="VXV49" s="135" t="s">
        <v>97</v>
      </c>
      <c r="VXW49" s="135" t="s">
        <v>97</v>
      </c>
      <c r="VXX49" s="135" t="s">
        <v>97</v>
      </c>
      <c r="VXY49" s="135" t="s">
        <v>97</v>
      </c>
      <c r="VXZ49" s="135" t="s">
        <v>97</v>
      </c>
      <c r="VYA49" s="135" t="s">
        <v>97</v>
      </c>
      <c r="VYB49" s="135" t="s">
        <v>97</v>
      </c>
      <c r="VYC49" s="135" t="s">
        <v>97</v>
      </c>
      <c r="VYD49" s="135" t="s">
        <v>97</v>
      </c>
      <c r="VYE49" s="135" t="s">
        <v>97</v>
      </c>
      <c r="VYF49" s="135" t="s">
        <v>97</v>
      </c>
      <c r="VYG49" s="135" t="s">
        <v>97</v>
      </c>
      <c r="VYH49" s="135" t="s">
        <v>97</v>
      </c>
      <c r="VYI49" s="135" t="s">
        <v>97</v>
      </c>
      <c r="VYJ49" s="135" t="s">
        <v>97</v>
      </c>
      <c r="VYK49" s="135" t="s">
        <v>97</v>
      </c>
      <c r="VYL49" s="135" t="s">
        <v>97</v>
      </c>
      <c r="VYM49" s="135" t="s">
        <v>97</v>
      </c>
      <c r="VYN49" s="135" t="s">
        <v>97</v>
      </c>
      <c r="VYO49" s="135" t="s">
        <v>97</v>
      </c>
      <c r="VYP49" s="135" t="s">
        <v>97</v>
      </c>
      <c r="VYQ49" s="135" t="s">
        <v>97</v>
      </c>
      <c r="VYR49" s="135" t="s">
        <v>97</v>
      </c>
      <c r="VYS49" s="135" t="s">
        <v>97</v>
      </c>
      <c r="VYT49" s="135" t="s">
        <v>97</v>
      </c>
      <c r="VYU49" s="135" t="s">
        <v>97</v>
      </c>
      <c r="VYV49" s="135" t="s">
        <v>97</v>
      </c>
      <c r="VYW49" s="135" t="s">
        <v>97</v>
      </c>
      <c r="VYX49" s="135" t="s">
        <v>97</v>
      </c>
      <c r="VYY49" s="135" t="s">
        <v>97</v>
      </c>
      <c r="VYZ49" s="135" t="s">
        <v>97</v>
      </c>
      <c r="VZA49" s="135" t="s">
        <v>97</v>
      </c>
      <c r="VZB49" s="135" t="s">
        <v>97</v>
      </c>
      <c r="VZC49" s="135" t="s">
        <v>97</v>
      </c>
      <c r="VZD49" s="135" t="s">
        <v>97</v>
      </c>
      <c r="VZE49" s="135" t="s">
        <v>97</v>
      </c>
      <c r="VZF49" s="135" t="s">
        <v>97</v>
      </c>
      <c r="VZG49" s="135" t="s">
        <v>97</v>
      </c>
      <c r="VZH49" s="135" t="s">
        <v>97</v>
      </c>
      <c r="VZI49" s="135" t="s">
        <v>97</v>
      </c>
      <c r="VZJ49" s="135" t="s">
        <v>97</v>
      </c>
      <c r="VZK49" s="135" t="s">
        <v>97</v>
      </c>
      <c r="VZL49" s="135" t="s">
        <v>97</v>
      </c>
      <c r="VZM49" s="135" t="s">
        <v>97</v>
      </c>
      <c r="VZN49" s="135" t="s">
        <v>97</v>
      </c>
      <c r="VZO49" s="135" t="s">
        <v>97</v>
      </c>
      <c r="VZP49" s="135" t="s">
        <v>97</v>
      </c>
      <c r="VZQ49" s="135" t="s">
        <v>97</v>
      </c>
      <c r="VZR49" s="135" t="s">
        <v>97</v>
      </c>
      <c r="VZS49" s="135" t="s">
        <v>97</v>
      </c>
      <c r="VZT49" s="135" t="s">
        <v>97</v>
      </c>
      <c r="VZU49" s="135" t="s">
        <v>97</v>
      </c>
      <c r="VZV49" s="135" t="s">
        <v>97</v>
      </c>
      <c r="VZW49" s="135" t="s">
        <v>97</v>
      </c>
      <c r="VZX49" s="135" t="s">
        <v>97</v>
      </c>
      <c r="VZY49" s="135" t="s">
        <v>97</v>
      </c>
      <c r="VZZ49" s="135" t="s">
        <v>97</v>
      </c>
      <c r="WAA49" s="135" t="s">
        <v>97</v>
      </c>
      <c r="WAB49" s="135" t="s">
        <v>97</v>
      </c>
      <c r="WAC49" s="135" t="s">
        <v>97</v>
      </c>
      <c r="WAD49" s="135" t="s">
        <v>97</v>
      </c>
      <c r="WAE49" s="135" t="s">
        <v>97</v>
      </c>
      <c r="WAF49" s="135" t="s">
        <v>97</v>
      </c>
      <c r="WAG49" s="135" t="s">
        <v>97</v>
      </c>
      <c r="WAH49" s="135" t="s">
        <v>97</v>
      </c>
      <c r="WAI49" s="135" t="s">
        <v>97</v>
      </c>
      <c r="WAJ49" s="135" t="s">
        <v>97</v>
      </c>
      <c r="WAK49" s="135" t="s">
        <v>97</v>
      </c>
      <c r="WAL49" s="135" t="s">
        <v>97</v>
      </c>
      <c r="WAM49" s="135" t="s">
        <v>97</v>
      </c>
      <c r="WAN49" s="135" t="s">
        <v>97</v>
      </c>
      <c r="WAO49" s="135" t="s">
        <v>97</v>
      </c>
      <c r="WAP49" s="135" t="s">
        <v>97</v>
      </c>
      <c r="WAQ49" s="135" t="s">
        <v>97</v>
      </c>
      <c r="WAR49" s="135" t="s">
        <v>97</v>
      </c>
      <c r="WAS49" s="135" t="s">
        <v>97</v>
      </c>
      <c r="WAT49" s="135" t="s">
        <v>97</v>
      </c>
      <c r="WAU49" s="135" t="s">
        <v>97</v>
      </c>
      <c r="WAV49" s="135" t="s">
        <v>97</v>
      </c>
      <c r="WAW49" s="135" t="s">
        <v>97</v>
      </c>
      <c r="WAX49" s="135" t="s">
        <v>97</v>
      </c>
      <c r="WAY49" s="135" t="s">
        <v>97</v>
      </c>
      <c r="WAZ49" s="135" t="s">
        <v>97</v>
      </c>
      <c r="WBA49" s="135" t="s">
        <v>97</v>
      </c>
      <c r="WBB49" s="135" t="s">
        <v>97</v>
      </c>
      <c r="WBC49" s="135" t="s">
        <v>97</v>
      </c>
      <c r="WBD49" s="135" t="s">
        <v>97</v>
      </c>
      <c r="WBE49" s="135" t="s">
        <v>97</v>
      </c>
      <c r="WBF49" s="135" t="s">
        <v>97</v>
      </c>
      <c r="WBG49" s="135" t="s">
        <v>97</v>
      </c>
      <c r="WBH49" s="135" t="s">
        <v>97</v>
      </c>
      <c r="WBI49" s="135" t="s">
        <v>97</v>
      </c>
      <c r="WBJ49" s="135" t="s">
        <v>97</v>
      </c>
      <c r="WBK49" s="135" t="s">
        <v>97</v>
      </c>
      <c r="WBL49" s="135" t="s">
        <v>97</v>
      </c>
      <c r="WBM49" s="135" t="s">
        <v>97</v>
      </c>
      <c r="WBN49" s="135" t="s">
        <v>97</v>
      </c>
      <c r="WBO49" s="135" t="s">
        <v>97</v>
      </c>
      <c r="WBP49" s="135" t="s">
        <v>97</v>
      </c>
      <c r="WBQ49" s="135" t="s">
        <v>97</v>
      </c>
      <c r="WBR49" s="135" t="s">
        <v>97</v>
      </c>
      <c r="WBS49" s="135" t="s">
        <v>97</v>
      </c>
      <c r="WBT49" s="135" t="s">
        <v>97</v>
      </c>
      <c r="WBU49" s="135" t="s">
        <v>97</v>
      </c>
      <c r="WBV49" s="135" t="s">
        <v>97</v>
      </c>
      <c r="WBW49" s="135" t="s">
        <v>97</v>
      </c>
      <c r="WBX49" s="135" t="s">
        <v>97</v>
      </c>
      <c r="WBY49" s="135" t="s">
        <v>97</v>
      </c>
      <c r="WBZ49" s="135" t="s">
        <v>97</v>
      </c>
      <c r="WCA49" s="135" t="s">
        <v>97</v>
      </c>
      <c r="WCB49" s="135" t="s">
        <v>97</v>
      </c>
      <c r="WCC49" s="135" t="s">
        <v>97</v>
      </c>
      <c r="WCD49" s="135" t="s">
        <v>97</v>
      </c>
      <c r="WCE49" s="135" t="s">
        <v>97</v>
      </c>
      <c r="WCF49" s="135" t="s">
        <v>97</v>
      </c>
      <c r="WCG49" s="135" t="s">
        <v>97</v>
      </c>
      <c r="WCH49" s="135" t="s">
        <v>97</v>
      </c>
      <c r="WCI49" s="135" t="s">
        <v>97</v>
      </c>
      <c r="WCJ49" s="135" t="s">
        <v>97</v>
      </c>
      <c r="WCK49" s="135" t="s">
        <v>97</v>
      </c>
      <c r="WCL49" s="135" t="s">
        <v>97</v>
      </c>
      <c r="WCM49" s="135" t="s">
        <v>97</v>
      </c>
      <c r="WCN49" s="135" t="s">
        <v>97</v>
      </c>
      <c r="WCO49" s="135" t="s">
        <v>97</v>
      </c>
      <c r="WCP49" s="135" t="s">
        <v>97</v>
      </c>
      <c r="WCQ49" s="135" t="s">
        <v>97</v>
      </c>
      <c r="WCR49" s="135" t="s">
        <v>97</v>
      </c>
      <c r="WCS49" s="135" t="s">
        <v>97</v>
      </c>
      <c r="WCT49" s="135" t="s">
        <v>97</v>
      </c>
      <c r="WCU49" s="135" t="s">
        <v>97</v>
      </c>
      <c r="WCV49" s="135" t="s">
        <v>97</v>
      </c>
      <c r="WCW49" s="135" t="s">
        <v>97</v>
      </c>
      <c r="WCX49" s="135" t="s">
        <v>97</v>
      </c>
      <c r="WCY49" s="135" t="s">
        <v>97</v>
      </c>
      <c r="WCZ49" s="135" t="s">
        <v>97</v>
      </c>
      <c r="WDA49" s="135" t="s">
        <v>97</v>
      </c>
      <c r="WDB49" s="135" t="s">
        <v>97</v>
      </c>
      <c r="WDC49" s="135" t="s">
        <v>97</v>
      </c>
      <c r="WDD49" s="135" t="s">
        <v>97</v>
      </c>
      <c r="WDE49" s="135" t="s">
        <v>97</v>
      </c>
      <c r="WDF49" s="135" t="s">
        <v>97</v>
      </c>
      <c r="WDG49" s="135" t="s">
        <v>97</v>
      </c>
      <c r="WDH49" s="135" t="s">
        <v>97</v>
      </c>
      <c r="WDI49" s="135" t="s">
        <v>97</v>
      </c>
      <c r="WDJ49" s="135" t="s">
        <v>97</v>
      </c>
      <c r="WDK49" s="135" t="s">
        <v>97</v>
      </c>
      <c r="WDL49" s="135" t="s">
        <v>97</v>
      </c>
      <c r="WDM49" s="135" t="s">
        <v>97</v>
      </c>
      <c r="WDN49" s="135" t="s">
        <v>97</v>
      </c>
      <c r="WDO49" s="135" t="s">
        <v>97</v>
      </c>
      <c r="WDP49" s="135" t="s">
        <v>97</v>
      </c>
      <c r="WDQ49" s="135" t="s">
        <v>97</v>
      </c>
      <c r="WDR49" s="135" t="s">
        <v>97</v>
      </c>
      <c r="WDS49" s="135" t="s">
        <v>97</v>
      </c>
      <c r="WDT49" s="135" t="s">
        <v>97</v>
      </c>
      <c r="WDU49" s="135" t="s">
        <v>97</v>
      </c>
      <c r="WDV49" s="135" t="s">
        <v>97</v>
      </c>
      <c r="WDW49" s="135" t="s">
        <v>97</v>
      </c>
      <c r="WDX49" s="135" t="s">
        <v>97</v>
      </c>
      <c r="WDY49" s="135" t="s">
        <v>97</v>
      </c>
      <c r="WDZ49" s="135" t="s">
        <v>97</v>
      </c>
      <c r="WEA49" s="135" t="s">
        <v>97</v>
      </c>
      <c r="WEB49" s="135" t="s">
        <v>97</v>
      </c>
      <c r="WEC49" s="135" t="s">
        <v>97</v>
      </c>
      <c r="WED49" s="135" t="s">
        <v>97</v>
      </c>
      <c r="WEE49" s="135" t="s">
        <v>97</v>
      </c>
      <c r="WEF49" s="135" t="s">
        <v>97</v>
      </c>
      <c r="WEG49" s="135" t="s">
        <v>97</v>
      </c>
      <c r="WEH49" s="135" t="s">
        <v>97</v>
      </c>
      <c r="WEI49" s="135" t="s">
        <v>97</v>
      </c>
      <c r="WEJ49" s="135" t="s">
        <v>97</v>
      </c>
      <c r="WEK49" s="135" t="s">
        <v>97</v>
      </c>
      <c r="WEL49" s="135" t="s">
        <v>97</v>
      </c>
      <c r="WEM49" s="135" t="s">
        <v>97</v>
      </c>
      <c r="WEN49" s="135" t="s">
        <v>97</v>
      </c>
      <c r="WEO49" s="135" t="s">
        <v>97</v>
      </c>
      <c r="WEP49" s="135" t="s">
        <v>97</v>
      </c>
      <c r="WEQ49" s="135" t="s">
        <v>97</v>
      </c>
      <c r="WER49" s="135" t="s">
        <v>97</v>
      </c>
      <c r="WES49" s="135" t="s">
        <v>97</v>
      </c>
      <c r="WET49" s="135" t="s">
        <v>97</v>
      </c>
      <c r="WEU49" s="135" t="s">
        <v>97</v>
      </c>
      <c r="WEV49" s="135" t="s">
        <v>97</v>
      </c>
      <c r="WEW49" s="135" t="s">
        <v>97</v>
      </c>
      <c r="WEX49" s="135" t="s">
        <v>97</v>
      </c>
      <c r="WEY49" s="135" t="s">
        <v>97</v>
      </c>
      <c r="WEZ49" s="135" t="s">
        <v>97</v>
      </c>
      <c r="WFA49" s="135" t="s">
        <v>97</v>
      </c>
      <c r="WFB49" s="135" t="s">
        <v>97</v>
      </c>
      <c r="WFC49" s="135" t="s">
        <v>97</v>
      </c>
      <c r="WFD49" s="135" t="s">
        <v>97</v>
      </c>
      <c r="WFE49" s="135" t="s">
        <v>97</v>
      </c>
      <c r="WFF49" s="135" t="s">
        <v>97</v>
      </c>
      <c r="WFG49" s="135" t="s">
        <v>97</v>
      </c>
      <c r="WFH49" s="135" t="s">
        <v>97</v>
      </c>
      <c r="WFI49" s="135" t="s">
        <v>97</v>
      </c>
      <c r="WFJ49" s="135" t="s">
        <v>97</v>
      </c>
      <c r="WFK49" s="135" t="s">
        <v>97</v>
      </c>
      <c r="WFL49" s="135" t="s">
        <v>97</v>
      </c>
      <c r="WFM49" s="135" t="s">
        <v>97</v>
      </c>
      <c r="WFN49" s="135" t="s">
        <v>97</v>
      </c>
      <c r="WFO49" s="135" t="s">
        <v>97</v>
      </c>
      <c r="WFP49" s="135" t="s">
        <v>97</v>
      </c>
      <c r="WFQ49" s="135" t="s">
        <v>97</v>
      </c>
      <c r="WFR49" s="135" t="s">
        <v>97</v>
      </c>
      <c r="WFS49" s="135" t="s">
        <v>97</v>
      </c>
      <c r="WFT49" s="135" t="s">
        <v>97</v>
      </c>
      <c r="WFU49" s="135" t="s">
        <v>97</v>
      </c>
      <c r="WFV49" s="135" t="s">
        <v>97</v>
      </c>
      <c r="WFW49" s="135" t="s">
        <v>97</v>
      </c>
      <c r="WFX49" s="135" t="s">
        <v>97</v>
      </c>
      <c r="WFY49" s="135" t="s">
        <v>97</v>
      </c>
      <c r="WFZ49" s="135" t="s">
        <v>97</v>
      </c>
      <c r="WGA49" s="135" t="s">
        <v>97</v>
      </c>
      <c r="WGB49" s="135" t="s">
        <v>97</v>
      </c>
      <c r="WGC49" s="135" t="s">
        <v>97</v>
      </c>
      <c r="WGD49" s="135" t="s">
        <v>97</v>
      </c>
      <c r="WGE49" s="135" t="s">
        <v>97</v>
      </c>
      <c r="WGF49" s="135" t="s">
        <v>97</v>
      </c>
      <c r="WGG49" s="135" t="s">
        <v>97</v>
      </c>
      <c r="WGH49" s="135" t="s">
        <v>97</v>
      </c>
      <c r="WGI49" s="135" t="s">
        <v>97</v>
      </c>
      <c r="WGJ49" s="135" t="s">
        <v>97</v>
      </c>
      <c r="WGK49" s="135" t="s">
        <v>97</v>
      </c>
      <c r="WGL49" s="135" t="s">
        <v>97</v>
      </c>
      <c r="WGM49" s="135" t="s">
        <v>97</v>
      </c>
      <c r="WGN49" s="135" t="s">
        <v>97</v>
      </c>
      <c r="WGO49" s="135" t="s">
        <v>97</v>
      </c>
      <c r="WGP49" s="135" t="s">
        <v>97</v>
      </c>
      <c r="WGQ49" s="135" t="s">
        <v>97</v>
      </c>
      <c r="WGR49" s="135" t="s">
        <v>97</v>
      </c>
      <c r="WGS49" s="135" t="s">
        <v>97</v>
      </c>
      <c r="WGT49" s="135" t="s">
        <v>97</v>
      </c>
      <c r="WGU49" s="135" t="s">
        <v>97</v>
      </c>
      <c r="WGV49" s="135" t="s">
        <v>97</v>
      </c>
      <c r="WGW49" s="135" t="s">
        <v>97</v>
      </c>
      <c r="WGX49" s="135" t="s">
        <v>97</v>
      </c>
      <c r="WGY49" s="135" t="s">
        <v>97</v>
      </c>
      <c r="WGZ49" s="135" t="s">
        <v>97</v>
      </c>
      <c r="WHA49" s="135" t="s">
        <v>97</v>
      </c>
      <c r="WHB49" s="135" t="s">
        <v>97</v>
      </c>
      <c r="WHC49" s="135" t="s">
        <v>97</v>
      </c>
      <c r="WHD49" s="135" t="s">
        <v>97</v>
      </c>
      <c r="WHE49" s="135" t="s">
        <v>97</v>
      </c>
      <c r="WHF49" s="135" t="s">
        <v>97</v>
      </c>
      <c r="WHG49" s="135" t="s">
        <v>97</v>
      </c>
      <c r="WHH49" s="135" t="s">
        <v>97</v>
      </c>
      <c r="WHI49" s="135" t="s">
        <v>97</v>
      </c>
      <c r="WHJ49" s="135" t="s">
        <v>97</v>
      </c>
      <c r="WHK49" s="135" t="s">
        <v>97</v>
      </c>
      <c r="WHL49" s="135" t="s">
        <v>97</v>
      </c>
      <c r="WHM49" s="135" t="s">
        <v>97</v>
      </c>
      <c r="WHN49" s="135" t="s">
        <v>97</v>
      </c>
      <c r="WHO49" s="135" t="s">
        <v>97</v>
      </c>
      <c r="WHP49" s="135" t="s">
        <v>97</v>
      </c>
      <c r="WHQ49" s="135" t="s">
        <v>97</v>
      </c>
      <c r="WHR49" s="135" t="s">
        <v>97</v>
      </c>
      <c r="WHS49" s="135" t="s">
        <v>97</v>
      </c>
      <c r="WHT49" s="135" t="s">
        <v>97</v>
      </c>
      <c r="WHU49" s="135" t="s">
        <v>97</v>
      </c>
      <c r="WHV49" s="135" t="s">
        <v>97</v>
      </c>
      <c r="WHW49" s="135" t="s">
        <v>97</v>
      </c>
      <c r="WHX49" s="135" t="s">
        <v>97</v>
      </c>
      <c r="WHY49" s="135" t="s">
        <v>97</v>
      </c>
      <c r="WHZ49" s="135" t="s">
        <v>97</v>
      </c>
      <c r="WIA49" s="135" t="s">
        <v>97</v>
      </c>
      <c r="WIB49" s="135" t="s">
        <v>97</v>
      </c>
      <c r="WIC49" s="135" t="s">
        <v>97</v>
      </c>
      <c r="WID49" s="135" t="s">
        <v>97</v>
      </c>
      <c r="WIE49" s="135" t="s">
        <v>97</v>
      </c>
      <c r="WIF49" s="135" t="s">
        <v>97</v>
      </c>
      <c r="WIG49" s="135" t="s">
        <v>97</v>
      </c>
      <c r="WIH49" s="135" t="s">
        <v>97</v>
      </c>
      <c r="WII49" s="135" t="s">
        <v>97</v>
      </c>
      <c r="WIJ49" s="135" t="s">
        <v>97</v>
      </c>
      <c r="WIK49" s="135" t="s">
        <v>97</v>
      </c>
      <c r="WIL49" s="135" t="s">
        <v>97</v>
      </c>
      <c r="WIM49" s="135" t="s">
        <v>97</v>
      </c>
      <c r="WIN49" s="135" t="s">
        <v>97</v>
      </c>
      <c r="WIO49" s="135" t="s">
        <v>97</v>
      </c>
      <c r="WIP49" s="135" t="s">
        <v>97</v>
      </c>
      <c r="WIQ49" s="135" t="s">
        <v>97</v>
      </c>
      <c r="WIR49" s="135" t="s">
        <v>97</v>
      </c>
      <c r="WIS49" s="135" t="s">
        <v>97</v>
      </c>
      <c r="WIT49" s="135" t="s">
        <v>97</v>
      </c>
      <c r="WIU49" s="135" t="s">
        <v>97</v>
      </c>
      <c r="WIV49" s="135" t="s">
        <v>97</v>
      </c>
      <c r="WIW49" s="135" t="s">
        <v>97</v>
      </c>
      <c r="WIX49" s="135" t="s">
        <v>97</v>
      </c>
      <c r="WIY49" s="135" t="s">
        <v>97</v>
      </c>
      <c r="WIZ49" s="135" t="s">
        <v>97</v>
      </c>
      <c r="WJA49" s="135" t="s">
        <v>97</v>
      </c>
      <c r="WJB49" s="135" t="s">
        <v>97</v>
      </c>
      <c r="WJC49" s="135" t="s">
        <v>97</v>
      </c>
      <c r="WJD49" s="135" t="s">
        <v>97</v>
      </c>
      <c r="WJE49" s="135" t="s">
        <v>97</v>
      </c>
      <c r="WJF49" s="135" t="s">
        <v>97</v>
      </c>
      <c r="WJG49" s="135" t="s">
        <v>97</v>
      </c>
      <c r="WJH49" s="135" t="s">
        <v>97</v>
      </c>
      <c r="WJI49" s="135" t="s">
        <v>97</v>
      </c>
      <c r="WJJ49" s="135" t="s">
        <v>97</v>
      </c>
      <c r="WJK49" s="135" t="s">
        <v>97</v>
      </c>
      <c r="WJL49" s="135" t="s">
        <v>97</v>
      </c>
      <c r="WJM49" s="135" t="s">
        <v>97</v>
      </c>
      <c r="WJN49" s="135" t="s">
        <v>97</v>
      </c>
      <c r="WJO49" s="135" t="s">
        <v>97</v>
      </c>
      <c r="WJP49" s="135" t="s">
        <v>97</v>
      </c>
      <c r="WJQ49" s="135" t="s">
        <v>97</v>
      </c>
      <c r="WJR49" s="135" t="s">
        <v>97</v>
      </c>
      <c r="WJS49" s="135" t="s">
        <v>97</v>
      </c>
      <c r="WJT49" s="135" t="s">
        <v>97</v>
      </c>
      <c r="WJU49" s="135" t="s">
        <v>97</v>
      </c>
      <c r="WJV49" s="135" t="s">
        <v>97</v>
      </c>
      <c r="WJW49" s="135" t="s">
        <v>97</v>
      </c>
      <c r="WJX49" s="135" t="s">
        <v>97</v>
      </c>
      <c r="WJY49" s="135" t="s">
        <v>97</v>
      </c>
      <c r="WJZ49" s="135" t="s">
        <v>97</v>
      </c>
      <c r="WKA49" s="135" t="s">
        <v>97</v>
      </c>
      <c r="WKB49" s="135" t="s">
        <v>97</v>
      </c>
      <c r="WKC49" s="135" t="s">
        <v>97</v>
      </c>
      <c r="WKD49" s="135" t="s">
        <v>97</v>
      </c>
      <c r="WKE49" s="135" t="s">
        <v>97</v>
      </c>
      <c r="WKF49" s="135" t="s">
        <v>97</v>
      </c>
      <c r="WKG49" s="135" t="s">
        <v>97</v>
      </c>
      <c r="WKH49" s="135" t="s">
        <v>97</v>
      </c>
      <c r="WKI49" s="135" t="s">
        <v>97</v>
      </c>
      <c r="WKJ49" s="135" t="s">
        <v>97</v>
      </c>
      <c r="WKK49" s="135" t="s">
        <v>97</v>
      </c>
      <c r="WKL49" s="135" t="s">
        <v>97</v>
      </c>
      <c r="WKM49" s="135" t="s">
        <v>97</v>
      </c>
      <c r="WKN49" s="135" t="s">
        <v>97</v>
      </c>
      <c r="WKO49" s="135" t="s">
        <v>97</v>
      </c>
      <c r="WKP49" s="135" t="s">
        <v>97</v>
      </c>
      <c r="WKQ49" s="135" t="s">
        <v>97</v>
      </c>
      <c r="WKR49" s="135" t="s">
        <v>97</v>
      </c>
      <c r="WKS49" s="135" t="s">
        <v>97</v>
      </c>
      <c r="WKT49" s="135" t="s">
        <v>97</v>
      </c>
      <c r="WKU49" s="135" t="s">
        <v>97</v>
      </c>
      <c r="WKV49" s="135" t="s">
        <v>97</v>
      </c>
      <c r="WKW49" s="135" t="s">
        <v>97</v>
      </c>
      <c r="WKX49" s="135" t="s">
        <v>97</v>
      </c>
      <c r="WKY49" s="135" t="s">
        <v>97</v>
      </c>
      <c r="WKZ49" s="135" t="s">
        <v>97</v>
      </c>
      <c r="WLA49" s="135" t="s">
        <v>97</v>
      </c>
      <c r="WLB49" s="135" t="s">
        <v>97</v>
      </c>
      <c r="WLC49" s="135" t="s">
        <v>97</v>
      </c>
      <c r="WLD49" s="135" t="s">
        <v>97</v>
      </c>
      <c r="WLE49" s="135" t="s">
        <v>97</v>
      </c>
      <c r="WLF49" s="135" t="s">
        <v>97</v>
      </c>
      <c r="WLG49" s="135" t="s">
        <v>97</v>
      </c>
      <c r="WLH49" s="135" t="s">
        <v>97</v>
      </c>
      <c r="WLI49" s="135" t="s">
        <v>97</v>
      </c>
      <c r="WLJ49" s="135" t="s">
        <v>97</v>
      </c>
      <c r="WLK49" s="135" t="s">
        <v>97</v>
      </c>
      <c r="WLL49" s="135" t="s">
        <v>97</v>
      </c>
      <c r="WLM49" s="135" t="s">
        <v>97</v>
      </c>
      <c r="WLN49" s="135" t="s">
        <v>97</v>
      </c>
      <c r="WLO49" s="135" t="s">
        <v>97</v>
      </c>
      <c r="WLP49" s="135" t="s">
        <v>97</v>
      </c>
      <c r="WLQ49" s="135" t="s">
        <v>97</v>
      </c>
      <c r="WLR49" s="135" t="s">
        <v>97</v>
      </c>
      <c r="WLS49" s="135" t="s">
        <v>97</v>
      </c>
      <c r="WLT49" s="135" t="s">
        <v>97</v>
      </c>
      <c r="WLU49" s="135" t="s">
        <v>97</v>
      </c>
      <c r="WLV49" s="135" t="s">
        <v>97</v>
      </c>
      <c r="WLW49" s="135" t="s">
        <v>97</v>
      </c>
      <c r="WLX49" s="135" t="s">
        <v>97</v>
      </c>
      <c r="WLY49" s="135" t="s">
        <v>97</v>
      </c>
      <c r="WLZ49" s="135" t="s">
        <v>97</v>
      </c>
      <c r="WMA49" s="135" t="s">
        <v>97</v>
      </c>
      <c r="WMB49" s="135" t="s">
        <v>97</v>
      </c>
      <c r="WMC49" s="135" t="s">
        <v>97</v>
      </c>
      <c r="WMD49" s="135" t="s">
        <v>97</v>
      </c>
      <c r="WME49" s="135" t="s">
        <v>97</v>
      </c>
      <c r="WMF49" s="135" t="s">
        <v>97</v>
      </c>
      <c r="WMG49" s="135" t="s">
        <v>97</v>
      </c>
      <c r="WMH49" s="135" t="s">
        <v>97</v>
      </c>
      <c r="WMI49" s="135" t="s">
        <v>97</v>
      </c>
      <c r="WMJ49" s="135" t="s">
        <v>97</v>
      </c>
      <c r="WMK49" s="135" t="s">
        <v>97</v>
      </c>
      <c r="WML49" s="135" t="s">
        <v>97</v>
      </c>
      <c r="WMM49" s="135" t="s">
        <v>97</v>
      </c>
      <c r="WMN49" s="135" t="s">
        <v>97</v>
      </c>
      <c r="WMO49" s="135" t="s">
        <v>97</v>
      </c>
      <c r="WMP49" s="135" t="s">
        <v>97</v>
      </c>
      <c r="WMQ49" s="135" t="s">
        <v>97</v>
      </c>
      <c r="WMR49" s="135" t="s">
        <v>97</v>
      </c>
      <c r="WMS49" s="135" t="s">
        <v>97</v>
      </c>
      <c r="WMT49" s="135" t="s">
        <v>97</v>
      </c>
      <c r="WMU49" s="135" t="s">
        <v>97</v>
      </c>
      <c r="WMV49" s="135" t="s">
        <v>97</v>
      </c>
      <c r="WMW49" s="135" t="s">
        <v>97</v>
      </c>
      <c r="WMX49" s="135" t="s">
        <v>97</v>
      </c>
      <c r="WMY49" s="135" t="s">
        <v>97</v>
      </c>
      <c r="WMZ49" s="135" t="s">
        <v>97</v>
      </c>
      <c r="WNA49" s="135" t="s">
        <v>97</v>
      </c>
      <c r="WNB49" s="135" t="s">
        <v>97</v>
      </c>
      <c r="WNC49" s="135" t="s">
        <v>97</v>
      </c>
      <c r="WND49" s="135" t="s">
        <v>97</v>
      </c>
      <c r="WNE49" s="135" t="s">
        <v>97</v>
      </c>
      <c r="WNF49" s="135" t="s">
        <v>97</v>
      </c>
      <c r="WNG49" s="135" t="s">
        <v>97</v>
      </c>
      <c r="WNH49" s="135" t="s">
        <v>97</v>
      </c>
      <c r="WNI49" s="135" t="s">
        <v>97</v>
      </c>
      <c r="WNJ49" s="135" t="s">
        <v>97</v>
      </c>
      <c r="WNK49" s="135" t="s">
        <v>97</v>
      </c>
      <c r="WNL49" s="135" t="s">
        <v>97</v>
      </c>
      <c r="WNM49" s="135" t="s">
        <v>97</v>
      </c>
      <c r="WNN49" s="135" t="s">
        <v>97</v>
      </c>
      <c r="WNO49" s="135" t="s">
        <v>97</v>
      </c>
      <c r="WNP49" s="135" t="s">
        <v>97</v>
      </c>
      <c r="WNQ49" s="135" t="s">
        <v>97</v>
      </c>
      <c r="WNR49" s="135" t="s">
        <v>97</v>
      </c>
      <c r="WNS49" s="135" t="s">
        <v>97</v>
      </c>
      <c r="WNT49" s="135" t="s">
        <v>97</v>
      </c>
      <c r="WNU49" s="135" t="s">
        <v>97</v>
      </c>
      <c r="WNV49" s="135" t="s">
        <v>97</v>
      </c>
      <c r="WNW49" s="135" t="s">
        <v>97</v>
      </c>
      <c r="WNX49" s="135" t="s">
        <v>97</v>
      </c>
      <c r="WNY49" s="135" t="s">
        <v>97</v>
      </c>
      <c r="WNZ49" s="135" t="s">
        <v>97</v>
      </c>
      <c r="WOA49" s="135" t="s">
        <v>97</v>
      </c>
      <c r="WOB49" s="135" t="s">
        <v>97</v>
      </c>
      <c r="WOC49" s="135" t="s">
        <v>97</v>
      </c>
      <c r="WOD49" s="135" t="s">
        <v>97</v>
      </c>
      <c r="WOE49" s="135" t="s">
        <v>97</v>
      </c>
      <c r="WOF49" s="135" t="s">
        <v>97</v>
      </c>
      <c r="WOG49" s="135" t="s">
        <v>97</v>
      </c>
      <c r="WOH49" s="135" t="s">
        <v>97</v>
      </c>
      <c r="WOI49" s="135" t="s">
        <v>97</v>
      </c>
      <c r="WOJ49" s="135" t="s">
        <v>97</v>
      </c>
      <c r="WOK49" s="135" t="s">
        <v>97</v>
      </c>
      <c r="WOL49" s="135" t="s">
        <v>97</v>
      </c>
      <c r="WOM49" s="135" t="s">
        <v>97</v>
      </c>
      <c r="WON49" s="135" t="s">
        <v>97</v>
      </c>
      <c r="WOO49" s="135" t="s">
        <v>97</v>
      </c>
      <c r="WOP49" s="135" t="s">
        <v>97</v>
      </c>
      <c r="WOQ49" s="135" t="s">
        <v>97</v>
      </c>
      <c r="WOR49" s="135" t="s">
        <v>97</v>
      </c>
      <c r="WOS49" s="135" t="s">
        <v>97</v>
      </c>
      <c r="WOT49" s="135" t="s">
        <v>97</v>
      </c>
      <c r="WOU49" s="135" t="s">
        <v>97</v>
      </c>
      <c r="WOV49" s="135" t="s">
        <v>97</v>
      </c>
      <c r="WOW49" s="135" t="s">
        <v>97</v>
      </c>
      <c r="WOX49" s="135" t="s">
        <v>97</v>
      </c>
      <c r="WOY49" s="135" t="s">
        <v>97</v>
      </c>
      <c r="WOZ49" s="135" t="s">
        <v>97</v>
      </c>
      <c r="WPA49" s="135" t="s">
        <v>97</v>
      </c>
      <c r="WPB49" s="135" t="s">
        <v>97</v>
      </c>
      <c r="WPC49" s="135" t="s">
        <v>97</v>
      </c>
      <c r="WPD49" s="135" t="s">
        <v>97</v>
      </c>
      <c r="WPE49" s="135" t="s">
        <v>97</v>
      </c>
      <c r="WPF49" s="135" t="s">
        <v>97</v>
      </c>
      <c r="WPG49" s="135" t="s">
        <v>97</v>
      </c>
      <c r="WPH49" s="135" t="s">
        <v>97</v>
      </c>
      <c r="WPI49" s="135" t="s">
        <v>97</v>
      </c>
      <c r="WPJ49" s="135" t="s">
        <v>97</v>
      </c>
      <c r="WPK49" s="135" t="s">
        <v>97</v>
      </c>
      <c r="WPL49" s="135" t="s">
        <v>97</v>
      </c>
      <c r="WPM49" s="135" t="s">
        <v>97</v>
      </c>
      <c r="WPN49" s="135" t="s">
        <v>97</v>
      </c>
      <c r="WPO49" s="135" t="s">
        <v>97</v>
      </c>
      <c r="WPP49" s="135" t="s">
        <v>97</v>
      </c>
      <c r="WPQ49" s="135" t="s">
        <v>97</v>
      </c>
      <c r="WPR49" s="135" t="s">
        <v>97</v>
      </c>
      <c r="WPS49" s="135" t="s">
        <v>97</v>
      </c>
      <c r="WPT49" s="135" t="s">
        <v>97</v>
      </c>
      <c r="WPU49" s="135" t="s">
        <v>97</v>
      </c>
      <c r="WPV49" s="135" t="s">
        <v>97</v>
      </c>
      <c r="WPW49" s="135" t="s">
        <v>97</v>
      </c>
      <c r="WPX49" s="135" t="s">
        <v>97</v>
      </c>
      <c r="WPY49" s="135" t="s">
        <v>97</v>
      </c>
      <c r="WPZ49" s="135" t="s">
        <v>97</v>
      </c>
      <c r="WQA49" s="135" t="s">
        <v>97</v>
      </c>
      <c r="WQB49" s="135" t="s">
        <v>97</v>
      </c>
      <c r="WQC49" s="135" t="s">
        <v>97</v>
      </c>
      <c r="WQD49" s="135" t="s">
        <v>97</v>
      </c>
      <c r="WQE49" s="135" t="s">
        <v>97</v>
      </c>
      <c r="WQF49" s="135" t="s">
        <v>97</v>
      </c>
      <c r="WQG49" s="135" t="s">
        <v>97</v>
      </c>
      <c r="WQH49" s="135" t="s">
        <v>97</v>
      </c>
      <c r="WQI49" s="135" t="s">
        <v>97</v>
      </c>
      <c r="WQJ49" s="135" t="s">
        <v>97</v>
      </c>
      <c r="WQK49" s="135" t="s">
        <v>97</v>
      </c>
      <c r="WQL49" s="135" t="s">
        <v>97</v>
      </c>
      <c r="WQM49" s="135" t="s">
        <v>97</v>
      </c>
      <c r="WQN49" s="135" t="s">
        <v>97</v>
      </c>
      <c r="WQO49" s="135" t="s">
        <v>97</v>
      </c>
      <c r="WQP49" s="135" t="s">
        <v>97</v>
      </c>
      <c r="WQQ49" s="135" t="s">
        <v>97</v>
      </c>
      <c r="WQR49" s="135" t="s">
        <v>97</v>
      </c>
      <c r="WQS49" s="135" t="s">
        <v>97</v>
      </c>
      <c r="WQT49" s="135" t="s">
        <v>97</v>
      </c>
      <c r="WQU49" s="135" t="s">
        <v>97</v>
      </c>
      <c r="WQV49" s="135" t="s">
        <v>97</v>
      </c>
      <c r="WQW49" s="135" t="s">
        <v>97</v>
      </c>
      <c r="WQX49" s="135" t="s">
        <v>97</v>
      </c>
      <c r="WQY49" s="135" t="s">
        <v>97</v>
      </c>
      <c r="WQZ49" s="135" t="s">
        <v>97</v>
      </c>
      <c r="WRA49" s="135" t="s">
        <v>97</v>
      </c>
      <c r="WRB49" s="135" t="s">
        <v>97</v>
      </c>
      <c r="WRC49" s="135" t="s">
        <v>97</v>
      </c>
      <c r="WRD49" s="135" t="s">
        <v>97</v>
      </c>
      <c r="WRE49" s="135" t="s">
        <v>97</v>
      </c>
      <c r="WRF49" s="135" t="s">
        <v>97</v>
      </c>
      <c r="WRG49" s="135" t="s">
        <v>97</v>
      </c>
      <c r="WRH49" s="135" t="s">
        <v>97</v>
      </c>
      <c r="WRI49" s="135" t="s">
        <v>97</v>
      </c>
      <c r="WRJ49" s="135" t="s">
        <v>97</v>
      </c>
      <c r="WRK49" s="135" t="s">
        <v>97</v>
      </c>
      <c r="WRL49" s="135" t="s">
        <v>97</v>
      </c>
      <c r="WRM49" s="135" t="s">
        <v>97</v>
      </c>
      <c r="WRN49" s="135" t="s">
        <v>97</v>
      </c>
      <c r="WRO49" s="135" t="s">
        <v>97</v>
      </c>
      <c r="WRP49" s="135" t="s">
        <v>97</v>
      </c>
      <c r="WRQ49" s="135" t="s">
        <v>97</v>
      </c>
      <c r="WRR49" s="135" t="s">
        <v>97</v>
      </c>
      <c r="WRS49" s="135" t="s">
        <v>97</v>
      </c>
      <c r="WRT49" s="135" t="s">
        <v>97</v>
      </c>
      <c r="WRU49" s="135" t="s">
        <v>97</v>
      </c>
      <c r="WRV49" s="135" t="s">
        <v>97</v>
      </c>
      <c r="WRW49" s="135" t="s">
        <v>97</v>
      </c>
      <c r="WRX49" s="135" t="s">
        <v>97</v>
      </c>
      <c r="WRY49" s="135" t="s">
        <v>97</v>
      </c>
      <c r="WRZ49" s="135" t="s">
        <v>97</v>
      </c>
      <c r="WSA49" s="135" t="s">
        <v>97</v>
      </c>
      <c r="WSB49" s="135" t="s">
        <v>97</v>
      </c>
      <c r="WSC49" s="135" t="s">
        <v>97</v>
      </c>
      <c r="WSD49" s="135" t="s">
        <v>97</v>
      </c>
      <c r="WSE49" s="135" t="s">
        <v>97</v>
      </c>
      <c r="WSF49" s="135" t="s">
        <v>97</v>
      </c>
      <c r="WSG49" s="135" t="s">
        <v>97</v>
      </c>
      <c r="WSH49" s="135" t="s">
        <v>97</v>
      </c>
      <c r="WSI49" s="135" t="s">
        <v>97</v>
      </c>
      <c r="WSJ49" s="135" t="s">
        <v>97</v>
      </c>
      <c r="WSK49" s="135" t="s">
        <v>97</v>
      </c>
      <c r="WSL49" s="135" t="s">
        <v>97</v>
      </c>
      <c r="WSM49" s="135" t="s">
        <v>97</v>
      </c>
      <c r="WSN49" s="135" t="s">
        <v>97</v>
      </c>
      <c r="WSO49" s="135" t="s">
        <v>97</v>
      </c>
      <c r="WSP49" s="135" t="s">
        <v>97</v>
      </c>
      <c r="WSQ49" s="135" t="s">
        <v>97</v>
      </c>
      <c r="WSR49" s="135" t="s">
        <v>97</v>
      </c>
      <c r="WSS49" s="135" t="s">
        <v>97</v>
      </c>
      <c r="WST49" s="135" t="s">
        <v>97</v>
      </c>
      <c r="WSU49" s="135" t="s">
        <v>97</v>
      </c>
      <c r="WSV49" s="135" t="s">
        <v>97</v>
      </c>
      <c r="WSW49" s="135" t="s">
        <v>97</v>
      </c>
      <c r="WSX49" s="135" t="s">
        <v>97</v>
      </c>
      <c r="WSY49" s="135" t="s">
        <v>97</v>
      </c>
      <c r="WSZ49" s="135" t="s">
        <v>97</v>
      </c>
      <c r="WTA49" s="135" t="s">
        <v>97</v>
      </c>
      <c r="WTB49" s="135" t="s">
        <v>97</v>
      </c>
      <c r="WTC49" s="135" t="s">
        <v>97</v>
      </c>
      <c r="WTD49" s="135" t="s">
        <v>97</v>
      </c>
      <c r="WTE49" s="135" t="s">
        <v>97</v>
      </c>
      <c r="WTF49" s="135" t="s">
        <v>97</v>
      </c>
      <c r="WTG49" s="135" t="s">
        <v>97</v>
      </c>
      <c r="WTH49" s="135" t="s">
        <v>97</v>
      </c>
      <c r="WTI49" s="135" t="s">
        <v>97</v>
      </c>
      <c r="WTJ49" s="135" t="s">
        <v>97</v>
      </c>
      <c r="WTK49" s="135" t="s">
        <v>97</v>
      </c>
      <c r="WTL49" s="135" t="s">
        <v>97</v>
      </c>
      <c r="WTM49" s="135" t="s">
        <v>97</v>
      </c>
      <c r="WTN49" s="135" t="s">
        <v>97</v>
      </c>
      <c r="WTO49" s="135" t="s">
        <v>97</v>
      </c>
      <c r="WTP49" s="135" t="s">
        <v>97</v>
      </c>
      <c r="WTQ49" s="135" t="s">
        <v>97</v>
      </c>
      <c r="WTR49" s="135" t="s">
        <v>97</v>
      </c>
      <c r="WTS49" s="135" t="s">
        <v>97</v>
      </c>
      <c r="WTT49" s="135" t="s">
        <v>97</v>
      </c>
      <c r="WTU49" s="135" t="s">
        <v>97</v>
      </c>
      <c r="WTV49" s="135" t="s">
        <v>97</v>
      </c>
      <c r="WTW49" s="135" t="s">
        <v>97</v>
      </c>
      <c r="WTX49" s="135" t="s">
        <v>97</v>
      </c>
      <c r="WTY49" s="135" t="s">
        <v>97</v>
      </c>
      <c r="WTZ49" s="135" t="s">
        <v>97</v>
      </c>
      <c r="WUA49" s="135" t="s">
        <v>97</v>
      </c>
      <c r="WUB49" s="135" t="s">
        <v>97</v>
      </c>
      <c r="WUC49" s="135" t="s">
        <v>97</v>
      </c>
      <c r="WUD49" s="135" t="s">
        <v>97</v>
      </c>
      <c r="WUE49" s="135" t="s">
        <v>97</v>
      </c>
      <c r="WUF49" s="135" t="s">
        <v>97</v>
      </c>
      <c r="WUG49" s="135" t="s">
        <v>97</v>
      </c>
      <c r="WUH49" s="135" t="s">
        <v>97</v>
      </c>
      <c r="WUI49" s="135" t="s">
        <v>97</v>
      </c>
      <c r="WUJ49" s="135" t="s">
        <v>97</v>
      </c>
      <c r="WUK49" s="135" t="s">
        <v>97</v>
      </c>
      <c r="WUL49" s="135" t="s">
        <v>97</v>
      </c>
      <c r="WUM49" s="135" t="s">
        <v>97</v>
      </c>
      <c r="WUN49" s="135" t="s">
        <v>97</v>
      </c>
      <c r="WUO49" s="135" t="s">
        <v>97</v>
      </c>
      <c r="WUP49" s="135" t="s">
        <v>97</v>
      </c>
      <c r="WUQ49" s="135" t="s">
        <v>97</v>
      </c>
      <c r="WUR49" s="135" t="s">
        <v>97</v>
      </c>
      <c r="WUS49" s="135" t="s">
        <v>97</v>
      </c>
      <c r="WUT49" s="135" t="s">
        <v>97</v>
      </c>
      <c r="WUU49" s="135" t="s">
        <v>97</v>
      </c>
      <c r="WUV49" s="135" t="s">
        <v>97</v>
      </c>
      <c r="WUW49" s="135" t="s">
        <v>97</v>
      </c>
      <c r="WUX49" s="135" t="s">
        <v>97</v>
      </c>
      <c r="WUY49" s="135" t="s">
        <v>97</v>
      </c>
      <c r="WUZ49" s="135" t="s">
        <v>97</v>
      </c>
      <c r="WVA49" s="135" t="s">
        <v>97</v>
      </c>
      <c r="WVB49" s="135" t="s">
        <v>97</v>
      </c>
      <c r="WVC49" s="135" t="s">
        <v>97</v>
      </c>
      <c r="WVD49" s="135" t="s">
        <v>97</v>
      </c>
      <c r="WVE49" s="135" t="s">
        <v>97</v>
      </c>
      <c r="WVF49" s="135" t="s">
        <v>97</v>
      </c>
      <c r="WVG49" s="135" t="s">
        <v>97</v>
      </c>
      <c r="WVH49" s="135" t="s">
        <v>97</v>
      </c>
      <c r="WVI49" s="135" t="s">
        <v>97</v>
      </c>
      <c r="WVJ49" s="135" t="s">
        <v>97</v>
      </c>
      <c r="WVK49" s="135" t="s">
        <v>97</v>
      </c>
      <c r="WVL49" s="135" t="s">
        <v>97</v>
      </c>
      <c r="WVM49" s="135" t="s">
        <v>97</v>
      </c>
      <c r="WVN49" s="135" t="s">
        <v>97</v>
      </c>
      <c r="WVO49" s="135" t="s">
        <v>97</v>
      </c>
      <c r="WVP49" s="135" t="s">
        <v>97</v>
      </c>
      <c r="WVQ49" s="135" t="s">
        <v>97</v>
      </c>
      <c r="WVR49" s="135" t="s">
        <v>97</v>
      </c>
      <c r="WVS49" s="135" t="s">
        <v>97</v>
      </c>
      <c r="WVT49" s="135" t="s">
        <v>97</v>
      </c>
      <c r="WVU49" s="135" t="s">
        <v>97</v>
      </c>
      <c r="WVV49" s="135" t="s">
        <v>97</v>
      </c>
      <c r="WVW49" s="135" t="s">
        <v>97</v>
      </c>
      <c r="WVX49" s="135" t="s">
        <v>97</v>
      </c>
      <c r="WVY49" s="135" t="s">
        <v>97</v>
      </c>
      <c r="WVZ49" s="135" t="s">
        <v>97</v>
      </c>
      <c r="WWA49" s="135" t="s">
        <v>97</v>
      </c>
      <c r="WWB49" s="135" t="s">
        <v>97</v>
      </c>
      <c r="WWC49" s="135" t="s">
        <v>97</v>
      </c>
      <c r="WWD49" s="135" t="s">
        <v>97</v>
      </c>
      <c r="WWE49" s="135" t="s">
        <v>97</v>
      </c>
      <c r="WWF49" s="135" t="s">
        <v>97</v>
      </c>
      <c r="WWG49" s="135" t="s">
        <v>97</v>
      </c>
      <c r="WWH49" s="135" t="s">
        <v>97</v>
      </c>
      <c r="WWI49" s="135" t="s">
        <v>97</v>
      </c>
      <c r="WWJ49" s="135" t="s">
        <v>97</v>
      </c>
      <c r="WWK49" s="135" t="s">
        <v>97</v>
      </c>
      <c r="WWL49" s="135" t="s">
        <v>97</v>
      </c>
      <c r="WWM49" s="135" t="s">
        <v>97</v>
      </c>
      <c r="WWN49" s="135" t="s">
        <v>97</v>
      </c>
      <c r="WWO49" s="135" t="s">
        <v>97</v>
      </c>
      <c r="WWP49" s="135" t="s">
        <v>97</v>
      </c>
      <c r="WWQ49" s="135" t="s">
        <v>97</v>
      </c>
      <c r="WWR49" s="135" t="s">
        <v>97</v>
      </c>
      <c r="WWS49" s="135" t="s">
        <v>97</v>
      </c>
      <c r="WWT49" s="135" t="s">
        <v>97</v>
      </c>
      <c r="WWU49" s="135" t="s">
        <v>97</v>
      </c>
      <c r="WWV49" s="135" t="s">
        <v>97</v>
      </c>
      <c r="WWW49" s="135" t="s">
        <v>97</v>
      </c>
      <c r="WWX49" s="135" t="s">
        <v>97</v>
      </c>
      <c r="WWY49" s="135" t="s">
        <v>97</v>
      </c>
      <c r="WWZ49" s="135" t="s">
        <v>97</v>
      </c>
      <c r="WXA49" s="135" t="s">
        <v>97</v>
      </c>
      <c r="WXB49" s="135" t="s">
        <v>97</v>
      </c>
      <c r="WXC49" s="135" t="s">
        <v>97</v>
      </c>
      <c r="WXD49" s="135" t="s">
        <v>97</v>
      </c>
      <c r="WXE49" s="135" t="s">
        <v>97</v>
      </c>
      <c r="WXF49" s="135" t="s">
        <v>97</v>
      </c>
      <c r="WXG49" s="135" t="s">
        <v>97</v>
      </c>
      <c r="WXH49" s="135" t="s">
        <v>97</v>
      </c>
      <c r="WXI49" s="135" t="s">
        <v>97</v>
      </c>
      <c r="WXJ49" s="135" t="s">
        <v>97</v>
      </c>
      <c r="WXK49" s="135" t="s">
        <v>97</v>
      </c>
      <c r="WXL49" s="135" t="s">
        <v>97</v>
      </c>
      <c r="WXM49" s="135" t="s">
        <v>97</v>
      </c>
      <c r="WXN49" s="135" t="s">
        <v>97</v>
      </c>
      <c r="WXO49" s="135" t="s">
        <v>97</v>
      </c>
      <c r="WXP49" s="135" t="s">
        <v>97</v>
      </c>
      <c r="WXQ49" s="135" t="s">
        <v>97</v>
      </c>
      <c r="WXR49" s="135" t="s">
        <v>97</v>
      </c>
      <c r="WXS49" s="135" t="s">
        <v>97</v>
      </c>
      <c r="WXT49" s="135" t="s">
        <v>97</v>
      </c>
      <c r="WXU49" s="135" t="s">
        <v>97</v>
      </c>
      <c r="WXV49" s="135" t="s">
        <v>97</v>
      </c>
      <c r="WXW49" s="135" t="s">
        <v>97</v>
      </c>
      <c r="WXX49" s="135" t="s">
        <v>97</v>
      </c>
      <c r="WXY49" s="135" t="s">
        <v>97</v>
      </c>
      <c r="WXZ49" s="135" t="s">
        <v>97</v>
      </c>
      <c r="WYA49" s="135" t="s">
        <v>97</v>
      </c>
      <c r="WYB49" s="135" t="s">
        <v>97</v>
      </c>
      <c r="WYC49" s="135" t="s">
        <v>97</v>
      </c>
      <c r="WYD49" s="135" t="s">
        <v>97</v>
      </c>
      <c r="WYE49" s="135" t="s">
        <v>97</v>
      </c>
      <c r="WYF49" s="135" t="s">
        <v>97</v>
      </c>
      <c r="WYG49" s="135" t="s">
        <v>97</v>
      </c>
      <c r="WYH49" s="135" t="s">
        <v>97</v>
      </c>
      <c r="WYI49" s="135" t="s">
        <v>97</v>
      </c>
      <c r="WYJ49" s="135" t="s">
        <v>97</v>
      </c>
      <c r="WYK49" s="135" t="s">
        <v>97</v>
      </c>
      <c r="WYL49" s="135" t="s">
        <v>97</v>
      </c>
      <c r="WYM49" s="135" t="s">
        <v>97</v>
      </c>
      <c r="WYN49" s="135" t="s">
        <v>97</v>
      </c>
      <c r="WYO49" s="135" t="s">
        <v>97</v>
      </c>
      <c r="WYP49" s="135" t="s">
        <v>97</v>
      </c>
      <c r="WYQ49" s="135" t="s">
        <v>97</v>
      </c>
      <c r="WYR49" s="135" t="s">
        <v>97</v>
      </c>
      <c r="WYS49" s="135" t="s">
        <v>97</v>
      </c>
      <c r="WYT49" s="135" t="s">
        <v>97</v>
      </c>
      <c r="WYU49" s="135" t="s">
        <v>97</v>
      </c>
      <c r="WYV49" s="135" t="s">
        <v>97</v>
      </c>
      <c r="WYW49" s="135" t="s">
        <v>97</v>
      </c>
      <c r="WYX49" s="135" t="s">
        <v>97</v>
      </c>
      <c r="WYY49" s="135" t="s">
        <v>97</v>
      </c>
      <c r="WYZ49" s="135" t="s">
        <v>97</v>
      </c>
      <c r="WZA49" s="135" t="s">
        <v>97</v>
      </c>
      <c r="WZB49" s="135" t="s">
        <v>97</v>
      </c>
      <c r="WZC49" s="135" t="s">
        <v>97</v>
      </c>
      <c r="WZD49" s="135" t="s">
        <v>97</v>
      </c>
      <c r="WZE49" s="135" t="s">
        <v>97</v>
      </c>
      <c r="WZF49" s="135" t="s">
        <v>97</v>
      </c>
      <c r="WZG49" s="135" t="s">
        <v>97</v>
      </c>
      <c r="WZH49" s="135" t="s">
        <v>97</v>
      </c>
      <c r="WZI49" s="135" t="s">
        <v>97</v>
      </c>
      <c r="WZJ49" s="135" t="s">
        <v>97</v>
      </c>
      <c r="WZK49" s="135" t="s">
        <v>97</v>
      </c>
      <c r="WZL49" s="135" t="s">
        <v>97</v>
      </c>
      <c r="WZM49" s="135" t="s">
        <v>97</v>
      </c>
      <c r="WZN49" s="135" t="s">
        <v>97</v>
      </c>
      <c r="WZO49" s="135" t="s">
        <v>97</v>
      </c>
      <c r="WZP49" s="135" t="s">
        <v>97</v>
      </c>
      <c r="WZQ49" s="135" t="s">
        <v>97</v>
      </c>
      <c r="WZR49" s="135" t="s">
        <v>97</v>
      </c>
      <c r="WZS49" s="135" t="s">
        <v>97</v>
      </c>
      <c r="WZT49" s="135" t="s">
        <v>97</v>
      </c>
      <c r="WZU49" s="135" t="s">
        <v>97</v>
      </c>
      <c r="WZV49" s="135" t="s">
        <v>97</v>
      </c>
      <c r="WZW49" s="135" t="s">
        <v>97</v>
      </c>
      <c r="WZX49" s="135" t="s">
        <v>97</v>
      </c>
      <c r="WZY49" s="135" t="s">
        <v>97</v>
      </c>
      <c r="WZZ49" s="135" t="s">
        <v>97</v>
      </c>
      <c r="XAA49" s="135" t="s">
        <v>97</v>
      </c>
      <c r="XAB49" s="135" t="s">
        <v>97</v>
      </c>
      <c r="XAC49" s="135" t="s">
        <v>97</v>
      </c>
      <c r="XAD49" s="135" t="s">
        <v>97</v>
      </c>
      <c r="XAE49" s="135" t="s">
        <v>97</v>
      </c>
      <c r="XAF49" s="135" t="s">
        <v>97</v>
      </c>
      <c r="XAG49" s="135" t="s">
        <v>97</v>
      </c>
      <c r="XAH49" s="135" t="s">
        <v>97</v>
      </c>
      <c r="XAI49" s="135" t="s">
        <v>97</v>
      </c>
      <c r="XAJ49" s="135" t="s">
        <v>97</v>
      </c>
      <c r="XAK49" s="135" t="s">
        <v>97</v>
      </c>
      <c r="XAL49" s="135" t="s">
        <v>97</v>
      </c>
      <c r="XAM49" s="135" t="s">
        <v>97</v>
      </c>
      <c r="XAN49" s="135" t="s">
        <v>97</v>
      </c>
      <c r="XAO49" s="135" t="s">
        <v>97</v>
      </c>
      <c r="XAP49" s="135" t="s">
        <v>97</v>
      </c>
      <c r="XAQ49" s="135" t="s">
        <v>97</v>
      </c>
      <c r="XAR49" s="135" t="s">
        <v>97</v>
      </c>
      <c r="XAS49" s="135" t="s">
        <v>97</v>
      </c>
      <c r="XAT49" s="135" t="s">
        <v>97</v>
      </c>
      <c r="XAU49" s="135" t="s">
        <v>97</v>
      </c>
      <c r="XAV49" s="135" t="s">
        <v>97</v>
      </c>
      <c r="XAW49" s="135" t="s">
        <v>97</v>
      </c>
      <c r="XAX49" s="135" t="s">
        <v>97</v>
      </c>
      <c r="XAY49" s="135" t="s">
        <v>97</v>
      </c>
      <c r="XAZ49" s="135" t="s">
        <v>97</v>
      </c>
      <c r="XBA49" s="135" t="s">
        <v>97</v>
      </c>
      <c r="XBB49" s="135" t="s">
        <v>97</v>
      </c>
      <c r="XBC49" s="135" t="s">
        <v>97</v>
      </c>
      <c r="XBD49" s="135" t="s">
        <v>97</v>
      </c>
      <c r="XBE49" s="135" t="s">
        <v>97</v>
      </c>
      <c r="XBF49" s="135" t="s">
        <v>97</v>
      </c>
      <c r="XBG49" s="135" t="s">
        <v>97</v>
      </c>
      <c r="XBH49" s="135" t="s">
        <v>97</v>
      </c>
      <c r="XBI49" s="135" t="s">
        <v>97</v>
      </c>
      <c r="XBJ49" s="135" t="s">
        <v>97</v>
      </c>
      <c r="XBK49" s="135" t="s">
        <v>97</v>
      </c>
      <c r="XBL49" s="135" t="s">
        <v>97</v>
      </c>
      <c r="XBM49" s="135" t="s">
        <v>97</v>
      </c>
      <c r="XBN49" s="135" t="s">
        <v>97</v>
      </c>
      <c r="XBO49" s="135" t="s">
        <v>97</v>
      </c>
      <c r="XBP49" s="135" t="s">
        <v>97</v>
      </c>
      <c r="XBQ49" s="135" t="s">
        <v>97</v>
      </c>
      <c r="XBR49" s="135" t="s">
        <v>97</v>
      </c>
      <c r="XBS49" s="135" t="s">
        <v>97</v>
      </c>
      <c r="XBT49" s="135" t="s">
        <v>97</v>
      </c>
      <c r="XBU49" s="135" t="s">
        <v>97</v>
      </c>
      <c r="XBV49" s="135" t="s">
        <v>97</v>
      </c>
      <c r="XBW49" s="135" t="s">
        <v>97</v>
      </c>
      <c r="XBX49" s="135" t="s">
        <v>97</v>
      </c>
      <c r="XBY49" s="135" t="s">
        <v>97</v>
      </c>
      <c r="XBZ49" s="135" t="s">
        <v>97</v>
      </c>
      <c r="XCA49" s="135" t="s">
        <v>97</v>
      </c>
      <c r="XCB49" s="135" t="s">
        <v>97</v>
      </c>
      <c r="XCC49" s="135" t="s">
        <v>97</v>
      </c>
      <c r="XCD49" s="135" t="s">
        <v>97</v>
      </c>
      <c r="XCE49" s="135" t="s">
        <v>97</v>
      </c>
      <c r="XCF49" s="135" t="s">
        <v>97</v>
      </c>
      <c r="XCG49" s="135" t="s">
        <v>97</v>
      </c>
      <c r="XCH49" s="135" t="s">
        <v>97</v>
      </c>
      <c r="XCI49" s="135" t="s">
        <v>97</v>
      </c>
      <c r="XCJ49" s="135" t="s">
        <v>97</v>
      </c>
      <c r="XCK49" s="135" t="s">
        <v>97</v>
      </c>
      <c r="XCL49" s="135" t="s">
        <v>97</v>
      </c>
      <c r="XCM49" s="135" t="s">
        <v>97</v>
      </c>
      <c r="XCN49" s="135" t="s">
        <v>97</v>
      </c>
      <c r="XCO49" s="135" t="s">
        <v>97</v>
      </c>
      <c r="XCP49" s="135" t="s">
        <v>97</v>
      </c>
      <c r="XCQ49" s="135" t="s">
        <v>97</v>
      </c>
      <c r="XCR49" s="135" t="s">
        <v>97</v>
      </c>
      <c r="XCS49" s="135" t="s">
        <v>97</v>
      </c>
      <c r="XCT49" s="135" t="s">
        <v>97</v>
      </c>
      <c r="XCU49" s="135" t="s">
        <v>97</v>
      </c>
      <c r="XCV49" s="135" t="s">
        <v>97</v>
      </c>
      <c r="XCW49" s="135" t="s">
        <v>97</v>
      </c>
      <c r="XCX49" s="135" t="s">
        <v>97</v>
      </c>
      <c r="XCY49" s="135" t="s">
        <v>97</v>
      </c>
      <c r="XCZ49" s="135" t="s">
        <v>97</v>
      </c>
      <c r="XDA49" s="135" t="s">
        <v>97</v>
      </c>
      <c r="XDB49" s="135" t="s">
        <v>97</v>
      </c>
      <c r="XDC49" s="135" t="s">
        <v>97</v>
      </c>
      <c r="XDD49" s="135" t="s">
        <v>97</v>
      </c>
      <c r="XDE49" s="135" t="s">
        <v>97</v>
      </c>
      <c r="XDF49" s="135" t="s">
        <v>97</v>
      </c>
      <c r="XDG49" s="135" t="s">
        <v>97</v>
      </c>
      <c r="XDH49" s="135" t="s">
        <v>97</v>
      </c>
      <c r="XDI49" s="135" t="s">
        <v>97</v>
      </c>
      <c r="XDJ49" s="135" t="s">
        <v>97</v>
      </c>
      <c r="XDK49" s="135" t="s">
        <v>97</v>
      </c>
      <c r="XDL49" s="135" t="s">
        <v>97</v>
      </c>
      <c r="XDM49" s="135" t="s">
        <v>97</v>
      </c>
      <c r="XDN49" s="135" t="s">
        <v>97</v>
      </c>
      <c r="XDO49" s="135" t="s">
        <v>97</v>
      </c>
      <c r="XDP49" s="135" t="s">
        <v>97</v>
      </c>
      <c r="XDQ49" s="135" t="s">
        <v>97</v>
      </c>
      <c r="XDR49" s="135" t="s">
        <v>97</v>
      </c>
      <c r="XDS49" s="135" t="s">
        <v>97</v>
      </c>
      <c r="XDT49" s="135" t="s">
        <v>97</v>
      </c>
      <c r="XDU49" s="135" t="s">
        <v>97</v>
      </c>
      <c r="XDV49" s="135" t="s">
        <v>97</v>
      </c>
      <c r="XDW49" s="135" t="s">
        <v>97</v>
      </c>
      <c r="XDX49" s="135" t="s">
        <v>97</v>
      </c>
      <c r="XDY49" s="135" t="s">
        <v>97</v>
      </c>
      <c r="XDZ49" s="135" t="s">
        <v>97</v>
      </c>
      <c r="XEA49" s="135" t="s">
        <v>97</v>
      </c>
      <c r="XEB49" s="135" t="s">
        <v>97</v>
      </c>
      <c r="XEC49" s="135" t="s">
        <v>97</v>
      </c>
      <c r="XED49" s="135" t="s">
        <v>97</v>
      </c>
      <c r="XEE49" s="135" t="s">
        <v>97</v>
      </c>
      <c r="XEF49" s="135" t="s">
        <v>97</v>
      </c>
      <c r="XEG49" s="135" t="s">
        <v>97</v>
      </c>
      <c r="XEH49" s="135" t="s">
        <v>97</v>
      </c>
      <c r="XEI49" s="135" t="s">
        <v>97</v>
      </c>
      <c r="XEJ49" s="135" t="s">
        <v>97</v>
      </c>
      <c r="XEK49" s="135" t="s">
        <v>97</v>
      </c>
      <c r="XEL49" s="135" t="s">
        <v>97</v>
      </c>
      <c r="XEM49" s="135" t="s">
        <v>97</v>
      </c>
      <c r="XEN49" s="135" t="s">
        <v>97</v>
      </c>
      <c r="XEO49" s="135" t="s">
        <v>97</v>
      </c>
      <c r="XEP49" s="135" t="s">
        <v>97</v>
      </c>
      <c r="XEQ49" s="135" t="s">
        <v>97</v>
      </c>
      <c r="XER49" s="135" t="s">
        <v>97</v>
      </c>
      <c r="XES49" s="135" t="s">
        <v>97</v>
      </c>
      <c r="XET49" s="135" t="s">
        <v>97</v>
      </c>
      <c r="XEU49" s="135" t="s">
        <v>97</v>
      </c>
      <c r="XEV49" s="135" t="s">
        <v>97</v>
      </c>
      <c r="XEW49" s="135" t="s">
        <v>97</v>
      </c>
      <c r="XEX49" s="135" t="s">
        <v>97</v>
      </c>
      <c r="XEY49" s="135" t="s">
        <v>97</v>
      </c>
      <c r="XEZ49" s="135" t="s">
        <v>97</v>
      </c>
      <c r="XFA49" s="135" t="s">
        <v>97</v>
      </c>
      <c r="XFB49" s="135" t="s">
        <v>97</v>
      </c>
      <c r="XFC49" s="135" t="s">
        <v>97</v>
      </c>
      <c r="XFD49" s="135" t="s">
        <v>97</v>
      </c>
    </row>
    <row r="50" spans="1:16384" s="134" customFormat="1" hidden="1" x14ac:dyDescent="0.3">
      <c r="B50" s="139"/>
      <c r="C50" s="140"/>
      <c r="D50" s="140"/>
      <c r="E50" s="140"/>
    </row>
  </sheetData>
  <autoFilter ref="A1:G49" xr:uid="{00000000-0009-0000-0000-000003000000}"/>
  <conditionalFormatting sqref="C2:C39 D2:E47 C41:C47 C48:E48 C49:XFD49">
    <cfRule type="cellIs" dxfId="20" priority="5" stopIfTrue="1" operator="equal">
      <formula>"No"</formula>
    </cfRule>
    <cfRule type="cellIs" dxfId="19" priority="6" stopIfTrue="1" operator="equal">
      <formula>"Yes"</formula>
    </cfRule>
  </conditionalFormatting>
  <conditionalFormatting sqref="F12">
    <cfRule type="cellIs" dxfId="18" priority="1" stopIfTrue="1" operator="equal">
      <formula>"No"</formula>
    </cfRule>
    <cfRule type="cellIs" dxfId="17" priority="2" stopIfTrue="1" operator="equal">
      <formula>"Yes"</formula>
    </cfRule>
  </conditionalFormatting>
  <conditionalFormatting sqref="F6:G6">
    <cfRule type="cellIs" dxfId="16" priority="3" stopIfTrue="1" operator="equal">
      <formula>"No"</formula>
    </cfRule>
    <cfRule type="cellIs" dxfId="15" priority="4" stopIfTrue="1" operator="equal">
      <formula>"Yes"</formula>
    </cfRule>
  </conditionalFormatting>
  <dataValidations count="1">
    <dataValidation allowBlank="1" showInputMessage="1" showErrorMessage="1" promptTitle="UK" sqref="B12" xr:uid="{00000000-0002-0000-0300-00000000000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14"/>
  <sheetViews>
    <sheetView workbookViewId="0">
      <pane ySplit="1" topLeftCell="A2" activePane="bottomLeft" state="frozen"/>
      <selection pane="bottomLeft" activeCell="A15" sqref="A15"/>
    </sheetView>
  </sheetViews>
  <sheetFormatPr defaultRowHeight="14.4" x14ac:dyDescent="0.3"/>
  <cols>
    <col min="1" max="1" width="15.33203125" customWidth="1"/>
    <col min="2" max="2" width="16.6640625" bestFit="1" customWidth="1"/>
    <col min="3" max="3" width="9.5546875" bestFit="1" customWidth="1"/>
    <col min="4" max="4" width="13.6640625" bestFit="1" customWidth="1"/>
  </cols>
  <sheetData>
    <row r="1" spans="1:5" x14ac:dyDescent="0.3">
      <c r="A1" s="234" t="s">
        <v>16</v>
      </c>
      <c r="B1" s="234" t="s">
        <v>992</v>
      </c>
      <c r="C1" s="234" t="s">
        <v>130</v>
      </c>
      <c r="D1" s="234" t="s">
        <v>993</v>
      </c>
    </row>
    <row r="2" spans="1:5" x14ac:dyDescent="0.3">
      <c r="A2" t="s">
        <v>420</v>
      </c>
      <c r="B2" t="s">
        <v>65</v>
      </c>
      <c r="C2" t="s">
        <v>64</v>
      </c>
    </row>
    <row r="3" spans="1:5" x14ac:dyDescent="0.3">
      <c r="A3" t="s">
        <v>295</v>
      </c>
      <c r="B3" t="s">
        <v>994</v>
      </c>
      <c r="C3" t="s">
        <v>64</v>
      </c>
      <c r="D3" t="s">
        <v>116</v>
      </c>
      <c r="E3" t="s">
        <v>995</v>
      </c>
    </row>
    <row r="4" spans="1:5" x14ac:dyDescent="0.3">
      <c r="A4" t="s">
        <v>207</v>
      </c>
      <c r="B4" t="s">
        <v>994</v>
      </c>
      <c r="C4" t="s">
        <v>64</v>
      </c>
    </row>
    <row r="5" spans="1:5" x14ac:dyDescent="0.3">
      <c r="A5" t="s">
        <v>248</v>
      </c>
      <c r="B5" t="s">
        <v>64</v>
      </c>
      <c r="C5" t="s">
        <v>64</v>
      </c>
      <c r="D5" t="s">
        <v>116</v>
      </c>
      <c r="E5" t="s">
        <v>995</v>
      </c>
    </row>
    <row r="6" spans="1:5" x14ac:dyDescent="0.3">
      <c r="A6" t="s">
        <v>302</v>
      </c>
      <c r="B6" t="s">
        <v>64</v>
      </c>
      <c r="C6" t="s">
        <v>64</v>
      </c>
      <c r="D6" t="s">
        <v>116</v>
      </c>
      <c r="E6" t="s">
        <v>996</v>
      </c>
    </row>
    <row r="7" spans="1:5" x14ac:dyDescent="0.3">
      <c r="A7" t="s">
        <v>456</v>
      </c>
      <c r="B7" t="s">
        <v>64</v>
      </c>
      <c r="C7" t="s">
        <v>64</v>
      </c>
      <c r="D7" t="s">
        <v>997</v>
      </c>
      <c r="E7" t="s">
        <v>998</v>
      </c>
    </row>
    <row r="8" spans="1:5" x14ac:dyDescent="0.3">
      <c r="A8" t="s">
        <v>469</v>
      </c>
      <c r="B8" t="s">
        <v>64</v>
      </c>
      <c r="C8" t="s">
        <v>64</v>
      </c>
      <c r="D8" t="s">
        <v>999</v>
      </c>
    </row>
    <row r="9" spans="1:5" x14ac:dyDescent="0.3">
      <c r="A9" t="s">
        <v>234</v>
      </c>
      <c r="B9" t="s">
        <v>64</v>
      </c>
      <c r="C9" t="s">
        <v>64</v>
      </c>
      <c r="D9" t="s">
        <v>116</v>
      </c>
      <c r="E9" t="s">
        <v>1000</v>
      </c>
    </row>
    <row r="10" spans="1:5" x14ac:dyDescent="0.3">
      <c r="A10" t="s">
        <v>991</v>
      </c>
      <c r="B10" t="s">
        <v>64</v>
      </c>
      <c r="C10" t="s">
        <v>65</v>
      </c>
      <c r="D10" t="s">
        <v>65</v>
      </c>
      <c r="E10" t="s">
        <v>1001</v>
      </c>
    </row>
    <row r="11" spans="1:5" x14ac:dyDescent="0.3">
      <c r="A11" t="s">
        <v>114</v>
      </c>
      <c r="B11" t="s">
        <v>65</v>
      </c>
      <c r="C11" t="s">
        <v>64</v>
      </c>
      <c r="D11" t="s">
        <v>116</v>
      </c>
    </row>
    <row r="12" spans="1:5" x14ac:dyDescent="0.3">
      <c r="A12" t="s">
        <v>523</v>
      </c>
      <c r="B12" t="s">
        <v>64</v>
      </c>
      <c r="C12" t="s">
        <v>64</v>
      </c>
      <c r="D12" t="s">
        <v>1002</v>
      </c>
      <c r="E12" t="s">
        <v>1003</v>
      </c>
    </row>
    <row r="13" spans="1:5" x14ac:dyDescent="0.3">
      <c r="A13" t="s">
        <v>158</v>
      </c>
      <c r="B13" t="s">
        <v>64</v>
      </c>
      <c r="C13" t="s">
        <v>64</v>
      </c>
      <c r="D13" t="s">
        <v>65</v>
      </c>
    </row>
    <row r="14" spans="1:5" x14ac:dyDescent="0.3">
      <c r="A14" t="s">
        <v>474</v>
      </c>
      <c r="B14" t="s">
        <v>65</v>
      </c>
      <c r="C14" t="s">
        <v>64</v>
      </c>
      <c r="D14"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31DB6-C83A-4D99-9ED4-68977D9E2E42}">
  <sheetPr>
    <tabColor rgb="FFC00000"/>
  </sheetPr>
  <dimension ref="A1:L614"/>
  <sheetViews>
    <sheetView zoomScale="85" zoomScaleNormal="85" workbookViewId="0">
      <pane ySplit="1" topLeftCell="A2" activePane="bottomLeft" state="frozen"/>
      <selection pane="bottomLeft" activeCell="D34" sqref="D34"/>
    </sheetView>
  </sheetViews>
  <sheetFormatPr defaultColWidth="8.6640625" defaultRowHeight="14.4" x14ac:dyDescent="0.3"/>
  <cols>
    <col min="1" max="1" width="8.88671875" style="245" customWidth="1"/>
    <col min="2" max="2" width="11.33203125" style="245" bestFit="1" customWidth="1"/>
    <col min="3" max="3" width="35.109375" style="328" bestFit="1" customWidth="1"/>
    <col min="4" max="4" width="18.44140625" style="245" customWidth="1"/>
    <col min="5" max="7" width="8.6640625" customWidth="1"/>
    <col min="8" max="8" width="28.44140625" bestFit="1" customWidth="1"/>
    <col min="9" max="9" width="25.109375" style="56" bestFit="1" customWidth="1"/>
    <col min="10" max="10" width="8.6640625" style="280" customWidth="1"/>
    <col min="11" max="12" width="8.6640625" customWidth="1"/>
  </cols>
  <sheetData>
    <row r="1" spans="1:12" x14ac:dyDescent="0.3">
      <c r="A1" s="255" t="s">
        <v>15</v>
      </c>
      <c r="B1" s="255" t="s">
        <v>18</v>
      </c>
      <c r="C1" s="256" t="s">
        <v>1004</v>
      </c>
      <c r="D1" s="255" t="s">
        <v>1005</v>
      </c>
      <c r="J1" s="280" t="str">
        <f>'Data Matrix'!AG2</f>
        <v>TR</v>
      </c>
    </row>
    <row r="2" spans="1:12" x14ac:dyDescent="0.3">
      <c r="A2" s="257">
        <f>ROW()</f>
        <v>2</v>
      </c>
      <c r="B2" s="257" t="s">
        <v>91</v>
      </c>
      <c r="C2" s="261" t="s">
        <v>1006</v>
      </c>
      <c r="D2" s="257" t="s">
        <v>64</v>
      </c>
      <c r="F2" s="246"/>
      <c r="G2" s="245"/>
      <c r="H2" s="123" t="str">
        <f>IF(api_version=2,"companyRegistrationNumber","CompanyRegistrationNumber")</f>
        <v>companyRegistrationNumber</v>
      </c>
      <c r="I2" s="281" t="s">
        <v>1006</v>
      </c>
      <c r="J2" s="280" t="str">
        <f>IF(H2="","",SUBSTITUTE(LOOKUP(K2,'Data Matrix'!B$6:B$415,'Data Matrix'!AG$6:AG$415),"*",""))</f>
        <v>Yes</v>
      </c>
      <c r="K2">
        <f>SUMIFS('Data Matrix'!B$6:B$415,'Data Matrix'!D$6:D$415,H2,'Data Matrix'!C$6:C$415,1)</f>
        <v>13</v>
      </c>
    </row>
    <row r="3" spans="1:12" x14ac:dyDescent="0.3">
      <c r="A3" s="257">
        <f>ROW()</f>
        <v>3</v>
      </c>
      <c r="B3" s="257" t="s">
        <v>91</v>
      </c>
      <c r="C3" s="260" t="s">
        <v>1007</v>
      </c>
      <c r="D3" s="257" t="s">
        <v>64</v>
      </c>
      <c r="F3" s="246"/>
      <c r="G3" s="245"/>
      <c r="H3" s="123" t="str">
        <f>IF(api_version=2,"vatRegistrationNumber","VatRegistrationNumber")</f>
        <v>vatRegistrationNumber</v>
      </c>
      <c r="I3" s="281" t="s">
        <v>1007</v>
      </c>
      <c r="J3" s="280" t="str">
        <f>IF(H3="","",SUBSTITUTE(LOOKUP(K3,'Data Matrix'!B$6:B$415,'Data Matrix'!AG$6:AG$415),"*",""))</f>
        <v>Yes</v>
      </c>
      <c r="K3">
        <f>SUMIFS('Data Matrix'!B$6:B$415,'Data Matrix'!D$6:D$415,H3,'Data Matrix'!C$6:C$415,1)</f>
        <v>41</v>
      </c>
    </row>
    <row r="4" spans="1:12" x14ac:dyDescent="0.3">
      <c r="A4" s="257">
        <f>ROW()</f>
        <v>4</v>
      </c>
      <c r="B4" s="257" t="s">
        <v>91</v>
      </c>
      <c r="C4" s="260" t="s">
        <v>1008</v>
      </c>
      <c r="D4" s="257" t="s">
        <v>65</v>
      </c>
      <c r="F4" s="246"/>
      <c r="G4" s="245"/>
      <c r="H4" s="123" t="str">
        <f>IF(api_version=2,"companyNumber (Safe Number)","Number (Safe Number)")</f>
        <v>companyNumber (Safe Number)</v>
      </c>
      <c r="I4" s="281" t="s">
        <v>1008</v>
      </c>
      <c r="J4" s="280" t="str">
        <f>IF(H4="","",SUBSTITUTE(LOOKUP(K4,'Data Matrix'!B$6:B$415,'Data Matrix'!AG$6:AG$415),"*",""))</f>
        <v>No</v>
      </c>
      <c r="K4">
        <f>SUMIFS('Data Matrix'!B$6:B$415,'Data Matrix'!D$6:D$415,H4,'Data Matrix'!C$6:C$415,1)</f>
        <v>12</v>
      </c>
    </row>
    <row r="5" spans="1:12" x14ac:dyDescent="0.3">
      <c r="A5" s="257">
        <f>ROW()</f>
        <v>5</v>
      </c>
      <c r="B5" s="257" t="s">
        <v>91</v>
      </c>
      <c r="C5" s="258" t="s">
        <v>24</v>
      </c>
      <c r="D5" s="257" t="s">
        <v>64</v>
      </c>
      <c r="F5" s="246"/>
      <c r="G5" s="245"/>
      <c r="H5" s="123" t="str">
        <f>IF(api_version=2,"mainActivity.code","MainActivity/ActivityCode")</f>
        <v>mainActivity.code</v>
      </c>
      <c r="I5" s="281" t="s">
        <v>24</v>
      </c>
      <c r="J5" s="280" t="str">
        <f>IF(H5="","",SUBSTITUTE(LOOKUP(K5,'Data Matrix'!B$6:B$415,'Data Matrix'!AG$6:AG$415),"*",""))</f>
        <v>Yes</v>
      </c>
      <c r="K5">
        <f>SUMIFS('Data Matrix'!B$6:B$415,'Data Matrix'!D$6:D$415,H5,'Data Matrix'!C$6:C$415,1)</f>
        <v>14</v>
      </c>
    </row>
    <row r="6" spans="1:12" x14ac:dyDescent="0.3">
      <c r="A6" s="257">
        <f>ROW()</f>
        <v>6</v>
      </c>
      <c r="B6" s="257" t="s">
        <v>91</v>
      </c>
      <c r="C6" s="258" t="s">
        <v>1009</v>
      </c>
      <c r="D6" s="257" t="s">
        <v>65</v>
      </c>
      <c r="F6" s="246"/>
      <c r="G6" s="245"/>
      <c r="I6" s="281" t="s">
        <v>1009</v>
      </c>
      <c r="J6" s="280" t="str">
        <f>IF(H6="","",SUBSTITUTE(LOOKUP(K6,'Data Matrix'!B$6:B$415,'Data Matrix'!AG$6:AG$415),"*",""))</f>
        <v/>
      </c>
      <c r="K6">
        <f>SUMIFS('Data Matrix'!B$6:B$415,'Data Matrix'!D$6:D$415,H6,'Data Matrix'!C$6:C$415,1)</f>
        <v>0</v>
      </c>
    </row>
    <row r="7" spans="1:12" x14ac:dyDescent="0.3">
      <c r="A7" s="257">
        <f>ROW()</f>
        <v>7</v>
      </c>
      <c r="B7" s="257" t="s">
        <v>91</v>
      </c>
      <c r="C7" s="258" t="s">
        <v>1010</v>
      </c>
      <c r="D7" s="257" t="s">
        <v>65</v>
      </c>
      <c r="F7" s="246"/>
      <c r="I7" s="281" t="s">
        <v>1010</v>
      </c>
      <c r="J7" s="280" t="str">
        <f>IF(H7="","",SUBSTITUTE(LOOKUP(K7,'Data Matrix'!B$6:B$415,'Data Matrix'!AG$6:AG$415),"*",""))</f>
        <v/>
      </c>
      <c r="K7">
        <f>SUMIFS('Data Matrix'!B$6:B$415,'Data Matrix'!D$6:D$415,H7,'Data Matrix'!C$6:C$415,1)</f>
        <v>0</v>
      </c>
    </row>
    <row r="8" spans="1:12" x14ac:dyDescent="0.3">
      <c r="A8" s="257">
        <f>ROW()</f>
        <v>8</v>
      </c>
      <c r="B8" s="257" t="s">
        <v>91</v>
      </c>
      <c r="C8" s="258" t="s">
        <v>1011</v>
      </c>
      <c r="D8" s="257" t="s">
        <v>64</v>
      </c>
      <c r="F8" s="246"/>
      <c r="H8" s="123" t="str">
        <f>IF(api_version=2,"legalForm.description","LegalForm")</f>
        <v>legalForm.description</v>
      </c>
      <c r="I8" s="281" t="s">
        <v>1011</v>
      </c>
      <c r="J8" s="280" t="str">
        <f>IF(H8="","",SUBSTITUTE(LOOKUP(K8,'Data Matrix'!B$6:B$415,'Data Matrix'!AG$6:AG$415),"*",""))</f>
        <v>Yes</v>
      </c>
      <c r="K8">
        <f>SUMIFS('Data Matrix'!B$6:B$415,'Data Matrix'!D$6:D$415,H8,'Data Matrix'!C$6:C$415,1)</f>
        <v>48</v>
      </c>
    </row>
    <row r="9" spans="1:12" ht="15" thickBot="1" x14ac:dyDescent="0.35">
      <c r="A9" s="257">
        <f>ROW()</f>
        <v>9</v>
      </c>
      <c r="B9" s="257" t="s">
        <v>91</v>
      </c>
      <c r="C9" s="258" t="s">
        <v>1012</v>
      </c>
      <c r="D9" s="257" t="s">
        <v>65</v>
      </c>
      <c r="F9" s="246"/>
      <c r="H9" s="123" t="str">
        <f>CONCATENATE(IF(api_version=2,"legalForm.description","PreviousLegalForm/LegalForm"))</f>
        <v>legalForm.description</v>
      </c>
      <c r="I9" s="281" t="s">
        <v>1012</v>
      </c>
      <c r="J9" s="280" t="str">
        <f>IF(H9="","",SUBSTITUTE(LOOKUP(K9,'Data Matrix'!B$6:B$415,'Data Matrix'!AG$6:AG$415),"*",""))</f>
        <v>No</v>
      </c>
      <c r="K9">
        <f>SUMIFS('Data Matrix'!B$6:B$415,'Data Matrix'!D$6:D$415,H9,'Data Matrix'!C$6:C$415,2)</f>
        <v>73</v>
      </c>
    </row>
    <row r="10" spans="1:12" ht="15.6" thickTop="1" thickBot="1" x14ac:dyDescent="0.35">
      <c r="A10" s="257">
        <f>ROW()</f>
        <v>10</v>
      </c>
      <c r="B10" s="257" t="s">
        <v>91</v>
      </c>
      <c r="C10" s="258" t="s">
        <v>29</v>
      </c>
      <c r="D10" s="257" t="s">
        <v>64</v>
      </c>
      <c r="F10" s="246"/>
      <c r="H10" s="49" t="str">
        <f>IF(api_version=2,"simpleValue","Address/SimpleValue")</f>
        <v>simpleValue</v>
      </c>
      <c r="I10" s="281" t="s">
        <v>29</v>
      </c>
      <c r="J10" s="280" t="str">
        <f>IF(H10="","",SUBSTITUTE(LOOKUP(K10,'Data Matrix'!B$6:B$415,'Data Matrix'!AG$6:AG$415),"*",""))</f>
        <v>Yes</v>
      </c>
      <c r="K10">
        <f>SUMIFS('Data Matrix'!B$6:B$415,'Data Matrix'!D$6:D$415,H10,'Data Matrix'!C$6:C$415,1)</f>
        <v>99</v>
      </c>
    </row>
    <row r="11" spans="1:12" ht="15.6" thickTop="1" thickBot="1" x14ac:dyDescent="0.35">
      <c r="A11" s="257">
        <f>ROW()</f>
        <v>11</v>
      </c>
      <c r="B11" s="257" t="s">
        <v>91</v>
      </c>
      <c r="C11" s="258" t="s">
        <v>30</v>
      </c>
      <c r="D11" s="257" t="s">
        <v>64</v>
      </c>
      <c r="F11" s="246"/>
      <c r="H11" s="49" t="str">
        <f>IF(api_version=2,"simpleValue","Address/SimpleValue")</f>
        <v>simpleValue</v>
      </c>
      <c r="I11" s="281" t="s">
        <v>30</v>
      </c>
      <c r="J11" s="280" t="str">
        <f>IF(H11="","",SUBSTITUTE(LOOKUP(K11,'Data Matrix'!B$6:B$415,'Data Matrix'!AG$6:AG$415),"*",""))</f>
        <v>No</v>
      </c>
      <c r="K11">
        <f>SUMIFS('Data Matrix'!B$6:B$415,'Data Matrix'!D$6:D$415,H11,'Data Matrix'!C$6:C$415,2)</f>
        <v>105</v>
      </c>
    </row>
    <row r="12" spans="1:12" ht="15.6" thickTop="1" thickBot="1" x14ac:dyDescent="0.35">
      <c r="A12" s="257">
        <f>ROW()</f>
        <v>12</v>
      </c>
      <c r="B12" s="257" t="s">
        <v>91</v>
      </c>
      <c r="C12" s="258" t="s">
        <v>31</v>
      </c>
      <c r="D12" s="257" t="s">
        <v>64</v>
      </c>
      <c r="F12" s="246"/>
      <c r="H12" s="49" t="str">
        <f>IF(api_version=2,"simpleValue","Address/SimpleValue")</f>
        <v>simpleValue</v>
      </c>
      <c r="I12" s="281" t="s">
        <v>31</v>
      </c>
      <c r="J12" s="280" t="str">
        <f>IF(H12="","",SUBSTITUTE(LOOKUP(K12,'Data Matrix'!B$6:B$415,'Data Matrix'!AG$6:AG$415),"*",""))</f>
        <v>Yes</v>
      </c>
      <c r="K12" s="317">
        <f>SUMIFS('Data Matrix'!B$6:B$415,'Data Matrix'!D$6:D$415,H12,'Data Matrix'!C$6:C$415,3)</f>
        <v>111</v>
      </c>
    </row>
    <row r="13" spans="1:12" ht="15" thickTop="1" x14ac:dyDescent="0.3">
      <c r="A13" s="257">
        <f>ROW()</f>
        <v>13</v>
      </c>
      <c r="B13" s="257" t="s">
        <v>91</v>
      </c>
      <c r="C13" s="259" t="s">
        <v>32</v>
      </c>
      <c r="D13" s="257" t="s">
        <v>68</v>
      </c>
      <c r="F13" s="246"/>
      <c r="I13" s="281" t="s">
        <v>32</v>
      </c>
      <c r="J13" s="280" t="str">
        <f>IF(H13="","",SUBSTITUTE(LOOKUP(K13,'Data Matrix'!B$6:B$415,'Data Matrix'!AG$6:AG$415),"*",""))</f>
        <v/>
      </c>
      <c r="K13">
        <f>SUMIFS('Data Matrix'!B$6:B$415,'Data Matrix'!D$6:D$415,H13,'Data Matrix'!C$6:C$415,1)</f>
        <v>0</v>
      </c>
      <c r="L13" s="280" t="str">
        <f>IF(AND(J39="Yes",J40="Yes"),"Both",IF(AND(J39="Yes",J40="No"),"Email only",IF(AND(J39="No",J40="Yes"),"URL only","No")))</f>
        <v>Both</v>
      </c>
    </row>
    <row r="14" spans="1:12" x14ac:dyDescent="0.3">
      <c r="A14" s="257">
        <f>ROW()</f>
        <v>14</v>
      </c>
      <c r="B14" s="257" t="s">
        <v>91</v>
      </c>
      <c r="C14" s="259" t="s">
        <v>1013</v>
      </c>
      <c r="D14" s="257" t="s">
        <v>64</v>
      </c>
      <c r="F14" s="246"/>
      <c r="H14" s="123" t="str">
        <f>IF(api_version=2,"creditRating.providerValue.value","CreditRating/ProviderValue")</f>
        <v>creditRating.providerValue.value</v>
      </c>
      <c r="I14" s="281" t="s">
        <v>1013</v>
      </c>
      <c r="J14" s="280" t="str">
        <f>IF(H14="","",SUBSTITUTE(LOOKUP(K14,'Data Matrix'!B$6:B$415,'Data Matrix'!AG$6:AG$415),"*",""))</f>
        <v>Yes</v>
      </c>
      <c r="K14">
        <f>SUMIFS('Data Matrix'!B$6:B$415,'Data Matrix'!D$6:D$415,H14,'Data Matrix'!C$6:C$415,1)</f>
        <v>30</v>
      </c>
    </row>
    <row r="15" spans="1:12" x14ac:dyDescent="0.3">
      <c r="A15" s="257">
        <f>ROW()</f>
        <v>15</v>
      </c>
      <c r="B15" s="257" t="s">
        <v>91</v>
      </c>
      <c r="C15" s="259" t="s">
        <v>1014</v>
      </c>
      <c r="D15" s="257" t="s">
        <v>65</v>
      </c>
      <c r="F15" s="246"/>
      <c r="H15" s="123" t="str">
        <f>CONCATENATE(IF(api_version=2,"providerValue.value","ProviderValue")," (usually 0-100)")</f>
        <v>providerValue.value (usually 0-100)</v>
      </c>
      <c r="I15" s="281" t="s">
        <v>1014</v>
      </c>
      <c r="J15" s="280" t="str">
        <f>IF(H15="","",SUBSTITUTE(LOOKUP(K15,'Data Matrix'!B$6:B$415,'Data Matrix'!AG$6:AG$415),"*",""))</f>
        <v>No</v>
      </c>
      <c r="K15">
        <f>SUMIFS('Data Matrix'!B$6:B$415,'Data Matrix'!D$6:D$415,H15,'Data Matrix'!C$6:C$415,2)</f>
        <v>93</v>
      </c>
    </row>
    <row r="16" spans="1:12" x14ac:dyDescent="0.3">
      <c r="A16" s="257">
        <f>ROW()</f>
        <v>16</v>
      </c>
      <c r="B16" s="257" t="s">
        <v>91</v>
      </c>
      <c r="C16" s="259" t="s">
        <v>1015</v>
      </c>
      <c r="D16" s="257" t="s">
        <v>64</v>
      </c>
      <c r="F16" s="246"/>
      <c r="H16" s="123" t="str">
        <f>IF(api_version=2,"creditRating.creditLimit.value","CreditRating/CreditLimit")</f>
        <v>creditRating.creditLimit.value</v>
      </c>
      <c r="I16" s="281" t="s">
        <v>1015</v>
      </c>
      <c r="J16" s="280" t="str">
        <f>IF(H16="","",SUBSTITUTE(LOOKUP(K16,'Data Matrix'!B$6:B$415,'Data Matrix'!AG$6:AG$415),"*",""))</f>
        <v>Yes</v>
      </c>
      <c r="K16">
        <f>SUMIFS('Data Matrix'!B$6:B$415,'Data Matrix'!D$6:D$415,H16,'Data Matrix'!C$6:C$415,1)</f>
        <v>28</v>
      </c>
    </row>
    <row r="17" spans="1:11" x14ac:dyDescent="0.3">
      <c r="A17" s="257">
        <f>ROW()</f>
        <v>17</v>
      </c>
      <c r="B17" s="257" t="s">
        <v>91</v>
      </c>
      <c r="C17" s="259" t="s">
        <v>1016</v>
      </c>
      <c r="D17" s="257" t="s">
        <v>65</v>
      </c>
      <c r="F17" s="246"/>
      <c r="H17" s="123" t="str">
        <f>IF(api_version=2,"pod (Probability of Default)","-")</f>
        <v>pod (Probability of Default)</v>
      </c>
      <c r="I17" s="281" t="s">
        <v>1016</v>
      </c>
      <c r="J17" s="280" t="str">
        <f>IF(H17="","",SUBSTITUTE(LOOKUP(K17,'Data Matrix'!B$6:B$415,'Data Matrix'!AG$6:AG$415),"*",""))</f>
        <v>No</v>
      </c>
      <c r="K17">
        <f>SUMIFS('Data Matrix'!B$6:B$415,'Data Matrix'!D$6:D$415,H17,'Data Matrix'!C$6:C$415,1)</f>
        <v>84</v>
      </c>
    </row>
    <row r="18" spans="1:11" ht="15" thickBot="1" x14ac:dyDescent="0.35">
      <c r="A18" s="257">
        <f>ROW()</f>
        <v>18</v>
      </c>
      <c r="B18" s="257" t="s">
        <v>91</v>
      </c>
      <c r="C18" s="259" t="s">
        <v>1017</v>
      </c>
      <c r="D18" s="257" t="s">
        <v>78</v>
      </c>
      <c r="F18" s="246"/>
      <c r="I18" s="281" t="s">
        <v>1017</v>
      </c>
      <c r="J18" s="280" t="str">
        <f>IF(H18="","",SUBSTITUTE(LOOKUP(K18,'Data Matrix'!B$6:B$415,'Data Matrix'!AG$6:AG$415),"*",""))</f>
        <v/>
      </c>
      <c r="K18">
        <f>SUMIFS('Data Matrix'!B$6:B$415,'Data Matrix'!D$6:D$415,H18,'Data Matrix'!C$6:C$415,1)</f>
        <v>0</v>
      </c>
    </row>
    <row r="19" spans="1:11" ht="15.6" thickTop="1" thickBot="1" x14ac:dyDescent="0.35">
      <c r="A19" s="257">
        <f>ROW()</f>
        <v>19</v>
      </c>
      <c r="B19" s="257" t="s">
        <v>91</v>
      </c>
      <c r="C19" s="259" t="s">
        <v>1018</v>
      </c>
      <c r="D19" s="257" t="s">
        <v>64</v>
      </c>
      <c r="F19" s="246"/>
      <c r="H19" s="49" t="s">
        <v>728</v>
      </c>
      <c r="I19" s="281" t="s">
        <v>1018</v>
      </c>
      <c r="J19" s="280" t="str">
        <f>IF(H19="","",SUBSTITUTE(LOOKUP(K19,'Data Matrix'!B$6:B$415,'Data Matrix'!AG$6:AG$415),"*",""))</f>
        <v>Yes</v>
      </c>
      <c r="K19">
        <f>SUMIFS('Data Matrix'!B$6:B$415,'Data Matrix'!D$6:D$415,H19,'Data Matrix'!C$6:C$415,1)</f>
        <v>216</v>
      </c>
    </row>
    <row r="20" spans="1:11" ht="15.6" thickTop="1" thickBot="1" x14ac:dyDescent="0.35">
      <c r="A20" s="257">
        <f>ROW()</f>
        <v>20</v>
      </c>
      <c r="B20" s="257" t="s">
        <v>91</v>
      </c>
      <c r="C20" s="259" t="s">
        <v>1019</v>
      </c>
      <c r="D20" s="257" t="s">
        <v>64</v>
      </c>
      <c r="F20" s="246"/>
      <c r="H20" s="49" t="s">
        <v>728</v>
      </c>
      <c r="I20" s="281" t="s">
        <v>1019</v>
      </c>
      <c r="J20" s="280" t="str">
        <f>IF(H20="","",SUBSTITUTE(LOOKUP(K20,'Data Matrix'!B$6:B$415,'Data Matrix'!AG$6:AG$415),"*",""))</f>
        <v>No</v>
      </c>
      <c r="K20">
        <f>SUMIFS('Data Matrix'!B$6:B$415,'Data Matrix'!D$6:D$415,H20,'Data Matrix'!C$6:C$415,2)</f>
        <v>228</v>
      </c>
    </row>
    <row r="21" spans="1:11" ht="15.6" thickTop="1" thickBot="1" x14ac:dyDescent="0.35">
      <c r="A21" s="257">
        <f>ROW()</f>
        <v>21</v>
      </c>
      <c r="B21" s="257" t="s">
        <v>91</v>
      </c>
      <c r="C21" s="260" t="s">
        <v>1020</v>
      </c>
      <c r="D21" s="257" t="s">
        <v>64</v>
      </c>
      <c r="F21" s="246"/>
      <c r="H21" s="49" t="s">
        <v>735</v>
      </c>
      <c r="I21" s="281" t="s">
        <v>1020</v>
      </c>
      <c r="J21" s="280" t="str">
        <f>IF(H21="","",SUBSTITUTE(LOOKUP(K21,'Data Matrix'!B$6:B$415,'Data Matrix'!AG$6:AG$415),"*",""))</f>
        <v>Yes</v>
      </c>
      <c r="K21">
        <f>SUMIFS('Data Matrix'!B$6:B$415,'Data Matrix'!D$6:D$415,H21,'Data Matrix'!C$6:C$415,1)</f>
        <v>240</v>
      </c>
    </row>
    <row r="22" spans="1:11" ht="15.6" thickTop="1" thickBot="1" x14ac:dyDescent="0.35">
      <c r="A22" s="257">
        <f>ROW()</f>
        <v>22</v>
      </c>
      <c r="B22" s="257" t="s">
        <v>91</v>
      </c>
      <c r="C22" s="260" t="s">
        <v>1021</v>
      </c>
      <c r="D22" s="257" t="s">
        <v>64</v>
      </c>
      <c r="F22" s="246"/>
      <c r="H22" s="49" t="s">
        <v>737</v>
      </c>
      <c r="I22" s="281" t="s">
        <v>1021</v>
      </c>
      <c r="J22" s="280" t="str">
        <f>IF(H22="","",SUBSTITUTE(LOOKUP(K22,'Data Matrix'!B$6:B$415,'Data Matrix'!AG$6:AG$415),"*",""))</f>
        <v>Yes</v>
      </c>
      <c r="K22">
        <f>SUMIFS('Data Matrix'!B$6:B$415,'Data Matrix'!D$6:D$415,H22,'Data Matrix'!C$6:C$415,1)</f>
        <v>252</v>
      </c>
    </row>
    <row r="23" spans="1:11" ht="15.6" thickTop="1" thickBot="1" x14ac:dyDescent="0.35">
      <c r="A23" s="257">
        <f>ROW()</f>
        <v>23</v>
      </c>
      <c r="B23" s="257" t="s">
        <v>91</v>
      </c>
      <c r="C23" s="260" t="s">
        <v>1022</v>
      </c>
      <c r="D23" s="257" t="s">
        <v>65</v>
      </c>
      <c r="F23" s="246"/>
      <c r="H23" s="285" t="s">
        <v>738</v>
      </c>
      <c r="I23" s="281" t="s">
        <v>1022</v>
      </c>
      <c r="J23" s="280" t="str">
        <f>IF(H23="","",SUBSTITUTE(LOOKUP(K23,'Data Matrix'!B$6:B$415,'Data Matrix'!AG$6:AG$415),"*",""))</f>
        <v>No</v>
      </c>
      <c r="K23">
        <f>SUMIFS('Data Matrix'!B$6:B$415,'Data Matrix'!D$6:D$415,H23,'Data Matrix'!C$6:C$415,1)</f>
        <v>263</v>
      </c>
    </row>
    <row r="24" spans="1:11" ht="15.6" thickTop="1" thickBot="1" x14ac:dyDescent="0.35">
      <c r="A24" s="257">
        <f>ROW()</f>
        <v>24</v>
      </c>
      <c r="B24" s="257" t="s">
        <v>91</v>
      </c>
      <c r="C24" s="260" t="s">
        <v>1023</v>
      </c>
      <c r="D24" s="257" t="s">
        <v>64</v>
      </c>
      <c r="F24" s="246"/>
      <c r="H24" s="49" t="str">
        <f>IF(api_version=2,"name","Name")</f>
        <v>name</v>
      </c>
      <c r="I24" s="281" t="s">
        <v>1023</v>
      </c>
      <c r="J24" s="280" t="str">
        <f>IF(H24="","",SUBSTITUTE(LOOKUP(K24,'Data Matrix'!B$6:B$415,'Data Matrix'!AG$6:AG$415),"*",""))</f>
        <v>Yes</v>
      </c>
      <c r="K24">
        <f>SUMIFS('Data Matrix'!B$6:B$415,'Data Matrix'!D$6:D$415,H24,'Data Matrix'!C$6:C$415,1)</f>
        <v>134</v>
      </c>
    </row>
    <row r="25" spans="1:11" ht="15.6" thickTop="1" thickBot="1" x14ac:dyDescent="0.35">
      <c r="A25" s="257">
        <f>ROW()</f>
        <v>25</v>
      </c>
      <c r="B25" s="257" t="s">
        <v>91</v>
      </c>
      <c r="C25" s="260" t="s">
        <v>1024</v>
      </c>
      <c r="D25" s="257" t="s">
        <v>64</v>
      </c>
      <c r="F25" s="246"/>
      <c r="H25" s="49" t="str">
        <f>IF(api_version=2,"name","Name")</f>
        <v>name</v>
      </c>
      <c r="I25" s="281" t="s">
        <v>1024</v>
      </c>
      <c r="J25" s="280" t="str">
        <f>IF(H25="","",SUBSTITUTE(LOOKUP(K25,'Data Matrix'!B$6:B$415,'Data Matrix'!AG$6:AG$415),"*",""))</f>
        <v>No</v>
      </c>
      <c r="K25">
        <f>SUMIFS('Data Matrix'!B$6:B$415,'Data Matrix'!D$6:D$415,H25,'Data Matrix'!C$6:C$415,2)</f>
        <v>162</v>
      </c>
    </row>
    <row r="26" spans="1:11" ht="15.6" thickTop="1" thickBot="1" x14ac:dyDescent="0.35">
      <c r="A26" s="257">
        <f>ROW()</f>
        <v>26</v>
      </c>
      <c r="B26" s="257" t="s">
        <v>91</v>
      </c>
      <c r="C26" s="260" t="s">
        <v>1025</v>
      </c>
      <c r="D26" s="257" t="s">
        <v>64</v>
      </c>
      <c r="F26" s="246"/>
      <c r="H26" s="49" t="s">
        <v>718</v>
      </c>
      <c r="I26" s="281" t="s">
        <v>1025</v>
      </c>
      <c r="J26" s="280" t="str">
        <f>IF(H26="","",SUBSTITUTE(LOOKUP(K26,'Data Matrix'!B$6:B$415,'Data Matrix'!AG$6:AG$415),"*",""))</f>
        <v>Yes</v>
      </c>
      <c r="K26">
        <f>SUMIFS('Data Matrix'!B$6:B$415,'Data Matrix'!D$6:D$415,H26,'Data Matrix'!C$6:C$415,1)</f>
        <v>191</v>
      </c>
    </row>
    <row r="27" spans="1:11" ht="15.6" thickTop="1" thickBot="1" x14ac:dyDescent="0.35">
      <c r="A27" s="257">
        <f>ROW()</f>
        <v>27</v>
      </c>
      <c r="B27" s="257" t="s">
        <v>91</v>
      </c>
      <c r="C27" s="260" t="s">
        <v>1026</v>
      </c>
      <c r="D27" s="257" t="s">
        <v>64</v>
      </c>
      <c r="F27" s="246"/>
      <c r="H27" s="49" t="s">
        <v>722</v>
      </c>
      <c r="I27" s="281" t="s">
        <v>1026</v>
      </c>
      <c r="J27" s="280" t="str">
        <f>IF(H27="","",SUBSTITUTE(LOOKUP(K27,'Data Matrix'!B$6:B$415,'Data Matrix'!AG$6:AG$415),"*",""))</f>
        <v>Yes</v>
      </c>
      <c r="K27">
        <f>SUMIFS('Data Matrix'!B$6:B$415,'Data Matrix'!D$6:D$415,H27,'Data Matrix'!C$6:C$415,3)</f>
        <v>197</v>
      </c>
    </row>
    <row r="28" spans="1:11" ht="15.6" thickTop="1" thickBot="1" x14ac:dyDescent="0.35">
      <c r="A28" s="257">
        <f>ROW()</f>
        <v>28</v>
      </c>
      <c r="B28" s="257" t="s">
        <v>91</v>
      </c>
      <c r="C28" s="260" t="s">
        <v>1027</v>
      </c>
      <c r="D28" s="257" t="s">
        <v>65</v>
      </c>
      <c r="F28" s="246"/>
      <c r="H28" s="195" t="s">
        <v>848</v>
      </c>
      <c r="I28" s="281" t="s">
        <v>1027</v>
      </c>
      <c r="J28" s="280" t="str">
        <f>IF(H28="","",SUBSTITUTE(LOOKUP(K28,'Data Matrix'!B$6:B$415,'Data Matrix'!AG$6:AG$415),"*",""))</f>
        <v>No</v>
      </c>
      <c r="K28">
        <f>SUMIFS('Data Matrix'!B$6:B$415,'Data Matrix'!D$6:D$415,H28,'Data Matrix'!C$6:C$415,1)</f>
        <v>401</v>
      </c>
    </row>
    <row r="29" spans="1:11" ht="15.6" thickTop="1" thickBot="1" x14ac:dyDescent="0.35">
      <c r="A29" s="257">
        <f>ROW()</f>
        <v>29</v>
      </c>
      <c r="B29" s="257" t="s">
        <v>91</v>
      </c>
      <c r="C29" s="260" t="s">
        <v>1028</v>
      </c>
      <c r="D29" s="257" t="s">
        <v>64</v>
      </c>
      <c r="F29" s="246"/>
      <c r="H29" s="62" t="s">
        <v>756</v>
      </c>
      <c r="I29" s="281" t="s">
        <v>1028</v>
      </c>
      <c r="J29" s="280" t="str">
        <f>IF(H29="","",SUBSTITUTE(LOOKUP(K29,'Data Matrix'!B$6:B$415,'Data Matrix'!AG$6:AG$415),"*",""))</f>
        <v>Yes</v>
      </c>
      <c r="K29">
        <f>SUMIFS('Data Matrix'!B$6:B$415,'Data Matrix'!D$6:D$415,H29,'Data Matrix'!C$6:C$415,1)</f>
        <v>296</v>
      </c>
    </row>
    <row r="30" spans="1:11" ht="15.6" thickTop="1" thickBot="1" x14ac:dyDescent="0.35">
      <c r="A30" s="257">
        <f>ROW()</f>
        <v>30</v>
      </c>
      <c r="B30" s="257" t="s">
        <v>91</v>
      </c>
      <c r="C30" s="260" t="s">
        <v>1029</v>
      </c>
      <c r="D30" s="257" t="s">
        <v>64</v>
      </c>
      <c r="F30" s="246"/>
      <c r="H30" s="109" t="str">
        <f>IF(api_version=2,"Local Financial elements","")</f>
        <v>Local Financial elements</v>
      </c>
      <c r="I30" s="281" t="s">
        <v>1029</v>
      </c>
      <c r="J30" s="280" t="str">
        <f>IF(H30="","",SUBSTITUTE(LOOKUP(K30,'Data Matrix'!B$6:B$415,'Data Matrix'!AG$6:AG$415),"*",""))</f>
        <v>Yes</v>
      </c>
      <c r="K30">
        <f>SUMIFS('Data Matrix'!B$6:B$415,'Data Matrix'!D$6:D$415,H30,'Data Matrix'!C$6:C$415,1)</f>
        <v>394</v>
      </c>
    </row>
    <row r="31" spans="1:11" ht="15" thickTop="1" x14ac:dyDescent="0.3">
      <c r="A31" s="257">
        <f>ROW()</f>
        <v>31</v>
      </c>
      <c r="B31" s="257" t="s">
        <v>91</v>
      </c>
      <c r="C31" s="260" t="s">
        <v>1030</v>
      </c>
      <c r="D31" s="257"/>
      <c r="F31" s="246"/>
      <c r="I31" s="260" t="s">
        <v>1030</v>
      </c>
      <c r="J31" s="280" t="str">
        <f>IF(H31="","",SUBSTITUTE(LOOKUP(K31,'Data Matrix'!B$6:B$415,'Data Matrix'!AG$6:AG$415),"*",""))</f>
        <v/>
      </c>
      <c r="K31">
        <f>SUMIFS('Data Matrix'!B$6:B$415,'Data Matrix'!D$6:D$415,H31,'Data Matrix'!C$6:C$415,1)</f>
        <v>0</v>
      </c>
    </row>
    <row r="32" spans="1:11" x14ac:dyDescent="0.3">
      <c r="A32" s="257">
        <f>ROW()</f>
        <v>32</v>
      </c>
      <c r="B32" s="257" t="s">
        <v>91</v>
      </c>
      <c r="C32" s="260" t="s">
        <v>1031</v>
      </c>
      <c r="D32" s="257" t="s">
        <v>79</v>
      </c>
      <c r="F32" s="246"/>
      <c r="I32" s="282" t="s">
        <v>1031</v>
      </c>
      <c r="J32" s="280" t="str">
        <f>IF(H32="","",SUBSTITUTE(LOOKUP(K32,'Data Matrix'!B$6:B$415,'Data Matrix'!AG$6:AG$415),"*",""))</f>
        <v/>
      </c>
      <c r="K32">
        <f>SUMIFS('Data Matrix'!B$6:B$415,'Data Matrix'!D$6:D$415,H32,'Data Matrix'!C$6:C$415,1)</f>
        <v>0</v>
      </c>
    </row>
    <row r="33" spans="1:12" x14ac:dyDescent="0.3">
      <c r="A33" s="257">
        <f>ROW()</f>
        <v>33</v>
      </c>
      <c r="B33" s="257" t="s">
        <v>91</v>
      </c>
      <c r="C33" s="260" t="s">
        <v>1032</v>
      </c>
      <c r="D33" s="257" t="s">
        <v>65</v>
      </c>
      <c r="F33" s="246"/>
      <c r="I33" s="282" t="s">
        <v>1032</v>
      </c>
      <c r="J33" s="280" t="str">
        <f>IF(H33="","",SUBSTITUTE(LOOKUP(K33,'Data Matrix'!B$6:B$415,'Data Matrix'!AG$6:AG$415),"*",""))</f>
        <v/>
      </c>
      <c r="K33">
        <f>SUMIFS('Data Matrix'!B$6:B$415,'Data Matrix'!D$6:D$415,H33,'Data Matrix'!C$6:C$415,1)</f>
        <v>0</v>
      </c>
    </row>
    <row r="34" spans="1:12" x14ac:dyDescent="0.3">
      <c r="A34" s="257">
        <f>ROW()</f>
        <v>34</v>
      </c>
      <c r="B34" s="257" t="s">
        <v>91</v>
      </c>
      <c r="C34" s="260" t="s">
        <v>1033</v>
      </c>
      <c r="D34" s="257" t="s">
        <v>65</v>
      </c>
      <c r="F34" s="246"/>
      <c r="I34" s="282" t="s">
        <v>1033</v>
      </c>
      <c r="J34" s="280" t="str">
        <f>IF(H34="","",SUBSTITUTE(LOOKUP(K34,'Data Matrix'!B$6:B$415,'Data Matrix'!AG$6:AG$415),"*",""))</f>
        <v/>
      </c>
      <c r="K34">
        <f>SUMIFS('Data Matrix'!B$6:B$415,'Data Matrix'!D$6:D$415,H34,'Data Matrix'!C$6:C$415,1)</f>
        <v>0</v>
      </c>
    </row>
    <row r="35" spans="1:12" x14ac:dyDescent="0.3">
      <c r="A35" s="257">
        <f>ROW()</f>
        <v>35</v>
      </c>
      <c r="B35" s="257" t="s">
        <v>91</v>
      </c>
      <c r="C35" s="260" t="s">
        <v>1034</v>
      </c>
      <c r="D35" s="257" t="s">
        <v>65</v>
      </c>
      <c r="F35" s="246"/>
      <c r="I35" s="282" t="s">
        <v>1034</v>
      </c>
      <c r="J35" s="280" t="str">
        <f>IF(H35="","",SUBSTITUTE(LOOKUP(K35,'Data Matrix'!B$6:B$415,'Data Matrix'!AG$6:AG$415),"*",""))</f>
        <v/>
      </c>
      <c r="K35">
        <f>SUMIFS('Data Matrix'!B$6:B$415,'Data Matrix'!D$6:D$415,H35,'Data Matrix'!C$6:C$415,1)</f>
        <v>0</v>
      </c>
    </row>
    <row r="36" spans="1:12" x14ac:dyDescent="0.3">
      <c r="A36" s="257">
        <f>ROW()</f>
        <v>36</v>
      </c>
      <c r="B36" s="257" t="s">
        <v>91</v>
      </c>
      <c r="C36" s="261" t="s">
        <v>1035</v>
      </c>
      <c r="D36" s="257" t="s">
        <v>65</v>
      </c>
      <c r="F36" s="246"/>
      <c r="I36" s="282" t="s">
        <v>1035</v>
      </c>
      <c r="J36" s="280" t="str">
        <f>IF(H36="","",SUBSTITUTE(LOOKUP(K36,'Data Matrix'!B$6:B$415,'Data Matrix'!AG$6:AG$415),"*",""))</f>
        <v/>
      </c>
      <c r="K36">
        <f>SUMIFS('Data Matrix'!B$6:B$415,'Data Matrix'!D$6:D$415,H36,'Data Matrix'!C$6:C$415,1)</f>
        <v>0</v>
      </c>
    </row>
    <row r="37" spans="1:12" x14ac:dyDescent="0.3">
      <c r="A37" s="257">
        <f>ROW()</f>
        <v>37</v>
      </c>
      <c r="B37" s="257" t="s">
        <v>91</v>
      </c>
      <c r="C37" s="261" t="s">
        <v>56</v>
      </c>
      <c r="D37" s="257" t="s">
        <v>65</v>
      </c>
      <c r="F37" s="246"/>
      <c r="H37" s="285" t="str">
        <f>IF(api_version=2,"paymentData","AdditionalInformation/PaymentData")</f>
        <v>paymentData</v>
      </c>
      <c r="I37" s="281" t="s">
        <v>56</v>
      </c>
      <c r="J37" s="280" t="str">
        <f>IF(H37="","",SUBSTITUTE(LOOKUP(K37,'Data Matrix'!B$6:B$415,'Data Matrix'!AG$6:AG$415),"*",""))</f>
        <v>Yes</v>
      </c>
      <c r="K37">
        <f>SUMIFS('Data Matrix'!B$6:B$415,'Data Matrix'!D$6:D$415,H37,'Data Matrix'!C$6:C$415,1)</f>
        <v>125</v>
      </c>
      <c r="L37" s="246"/>
    </row>
    <row r="38" spans="1:12" ht="15" thickBot="1" x14ac:dyDescent="0.35">
      <c r="A38" s="257">
        <f>ROW()</f>
        <v>38</v>
      </c>
      <c r="B38" s="257" t="s">
        <v>91</v>
      </c>
      <c r="C38" s="261" t="s">
        <v>58</v>
      </c>
      <c r="D38" s="257" t="s">
        <v>64</v>
      </c>
      <c r="G38" s="245"/>
      <c r="H38" s="285" t="s">
        <v>12</v>
      </c>
      <c r="I38" s="281" t="s">
        <v>58</v>
      </c>
      <c r="J38" s="280" t="str">
        <f>IF(H38="","",SUBSTITUTE(LOOKUP(K38,'Data Matrix'!B$6:B$415,'Data Matrix'!AG$6:AG$415),"*",""))</f>
        <v>Yes</v>
      </c>
      <c r="K38">
        <f>SUMIFS('Data Matrix'!B$6:B$415,'Data Matrix'!D$6:D$415,H38,'Data Matrix'!C$6:C$415,1)</f>
        <v>398</v>
      </c>
      <c r="L38" s="246"/>
    </row>
    <row r="39" spans="1:12" ht="15.6" thickTop="1" thickBot="1" x14ac:dyDescent="0.35">
      <c r="A39" s="257">
        <f>ROW()</f>
        <v>39</v>
      </c>
      <c r="B39" s="257" t="s">
        <v>72</v>
      </c>
      <c r="C39" s="260" t="s">
        <v>1006</v>
      </c>
      <c r="D39" s="257" t="s">
        <v>64</v>
      </c>
      <c r="G39" s="245"/>
      <c r="H39" s="49" t="str">
        <f>IF(api_version=2,"(email)","EmailAddress")</f>
        <v>(email)</v>
      </c>
      <c r="I39" s="283"/>
      <c r="J39" s="280" t="str">
        <f>IF(H39="","",SUBSTITUTE(LOOKUP(K39,'Data Matrix'!B$6:B$415,'Data Matrix'!AG$6:AG$415),"*",""))</f>
        <v>Yes</v>
      </c>
      <c r="K39">
        <f>SUMIFS('Data Matrix'!B$6:B$415,'Data Matrix'!D$6:D$415,H39,'Data Matrix'!C$6:C$415,1)</f>
        <v>117</v>
      </c>
      <c r="L39" s="246"/>
    </row>
    <row r="40" spans="1:12" ht="15.6" thickTop="1" thickBot="1" x14ac:dyDescent="0.35">
      <c r="A40" s="257">
        <f>ROW()</f>
        <v>40</v>
      </c>
      <c r="B40" s="257" t="s">
        <v>72</v>
      </c>
      <c r="C40" s="258" t="s">
        <v>1007</v>
      </c>
      <c r="D40" s="257" t="s">
        <v>64</v>
      </c>
      <c r="G40" s="245"/>
      <c r="H40" s="49" t="str">
        <f>IF(api_version=2,"(URL)","Website")</f>
        <v>(URL)</v>
      </c>
      <c r="I40" s="283"/>
      <c r="J40" s="280" t="str">
        <f>IF(H40="","",SUBSTITUTE(LOOKUP(K40,'Data Matrix'!B$6:B$415,'Data Matrix'!AG$6:AG$415),"*",""))</f>
        <v>Yes</v>
      </c>
      <c r="K40">
        <f>SUMIFS('Data Matrix'!B$6:B$415,'Data Matrix'!D$6:D$415,H40,'Data Matrix'!C$6:C$415,1)</f>
        <v>120</v>
      </c>
      <c r="L40" s="246"/>
    </row>
    <row r="41" spans="1:12" ht="15" thickTop="1" x14ac:dyDescent="0.3">
      <c r="A41" s="257">
        <f>ROW()</f>
        <v>41</v>
      </c>
      <c r="B41" s="257" t="s">
        <v>72</v>
      </c>
      <c r="C41" s="258" t="s">
        <v>1008</v>
      </c>
      <c r="D41" s="257" t="s">
        <v>65</v>
      </c>
      <c r="G41" s="245"/>
      <c r="H41" s="245"/>
      <c r="I41" s="284"/>
    </row>
    <row r="42" spans="1:12" ht="15" customHeight="1" x14ac:dyDescent="0.3">
      <c r="A42" s="257">
        <f>ROW()</f>
        <v>42</v>
      </c>
      <c r="B42" s="257" t="s">
        <v>72</v>
      </c>
      <c r="C42" s="258" t="s">
        <v>24</v>
      </c>
      <c r="D42" s="257" t="s">
        <v>64</v>
      </c>
      <c r="G42" s="245"/>
      <c r="H42" s="245"/>
      <c r="I42" s="284"/>
    </row>
    <row r="43" spans="1:12" x14ac:dyDescent="0.3">
      <c r="A43" s="257">
        <f>ROW()</f>
        <v>43</v>
      </c>
      <c r="B43" s="257" t="s">
        <v>72</v>
      </c>
      <c r="C43" s="258" t="s">
        <v>1009</v>
      </c>
      <c r="D43" s="257" t="s">
        <v>64</v>
      </c>
      <c r="G43" s="245"/>
      <c r="H43" s="245"/>
      <c r="I43" s="284"/>
    </row>
    <row r="44" spans="1:12" x14ac:dyDescent="0.3">
      <c r="A44" s="257">
        <f>ROW()</f>
        <v>44</v>
      </c>
      <c r="B44" s="257" t="s">
        <v>72</v>
      </c>
      <c r="C44" s="258" t="s">
        <v>1010</v>
      </c>
      <c r="D44" s="257" t="s">
        <v>65</v>
      </c>
      <c r="G44" s="245"/>
      <c r="H44" s="245"/>
      <c r="I44" s="284"/>
    </row>
    <row r="45" spans="1:12" x14ac:dyDescent="0.3">
      <c r="A45" s="257">
        <f>ROW()</f>
        <v>45</v>
      </c>
      <c r="B45" s="257" t="s">
        <v>72</v>
      </c>
      <c r="C45" s="258" t="s">
        <v>1011</v>
      </c>
      <c r="D45" s="257" t="s">
        <v>64</v>
      </c>
      <c r="G45" s="245"/>
      <c r="H45" s="245"/>
      <c r="I45" s="284"/>
    </row>
    <row r="46" spans="1:12" x14ac:dyDescent="0.3">
      <c r="A46" s="257">
        <f>ROW()</f>
        <v>46</v>
      </c>
      <c r="B46" s="257" t="s">
        <v>72</v>
      </c>
      <c r="C46" s="258" t="s">
        <v>1012</v>
      </c>
      <c r="D46" s="257" t="s">
        <v>64</v>
      </c>
      <c r="G46" s="245"/>
      <c r="H46" s="245"/>
      <c r="I46" s="284"/>
    </row>
    <row r="47" spans="1:12" x14ac:dyDescent="0.3">
      <c r="A47" s="257">
        <f>ROW()</f>
        <v>47</v>
      </c>
      <c r="B47" s="257" t="s">
        <v>72</v>
      </c>
      <c r="C47" s="258" t="s">
        <v>29</v>
      </c>
      <c r="D47" s="257" t="s">
        <v>64</v>
      </c>
      <c r="G47" s="245"/>
      <c r="H47" s="245"/>
      <c r="I47" s="284"/>
    </row>
    <row r="48" spans="1:12" x14ac:dyDescent="0.3">
      <c r="A48" s="257">
        <f>ROW()</f>
        <v>48</v>
      </c>
      <c r="B48" s="257" t="s">
        <v>72</v>
      </c>
      <c r="C48" s="259" t="s">
        <v>30</v>
      </c>
      <c r="D48" s="257" t="s">
        <v>64</v>
      </c>
      <c r="G48" s="245"/>
      <c r="H48" s="245"/>
      <c r="I48" s="284"/>
    </row>
    <row r="49" spans="1:9" x14ac:dyDescent="0.3">
      <c r="A49" s="257">
        <f>ROW()</f>
        <v>49</v>
      </c>
      <c r="B49" s="257" t="s">
        <v>72</v>
      </c>
      <c r="C49" s="259" t="s">
        <v>31</v>
      </c>
      <c r="D49" s="257" t="s">
        <v>65</v>
      </c>
      <c r="G49" s="245"/>
      <c r="H49" s="245"/>
      <c r="I49" s="283"/>
    </row>
    <row r="50" spans="1:9" x14ac:dyDescent="0.3">
      <c r="A50" s="257">
        <f>ROW()</f>
        <v>50</v>
      </c>
      <c r="B50" s="257" t="s">
        <v>72</v>
      </c>
      <c r="C50" s="259" t="s">
        <v>32</v>
      </c>
      <c r="D50" s="257" t="s">
        <v>68</v>
      </c>
      <c r="G50" s="245"/>
      <c r="H50" s="245"/>
      <c r="I50" s="283"/>
    </row>
    <row r="51" spans="1:9" x14ac:dyDescent="0.3">
      <c r="A51" s="257">
        <f>ROW()</f>
        <v>51</v>
      </c>
      <c r="B51" s="257" t="s">
        <v>72</v>
      </c>
      <c r="C51" s="259" t="s">
        <v>1013</v>
      </c>
      <c r="D51" s="257" t="s">
        <v>64</v>
      </c>
      <c r="G51" s="245"/>
      <c r="H51" s="245"/>
      <c r="I51" s="283"/>
    </row>
    <row r="52" spans="1:9" x14ac:dyDescent="0.3">
      <c r="A52" s="257">
        <f>ROW()</f>
        <v>52</v>
      </c>
      <c r="B52" s="257" t="s">
        <v>72</v>
      </c>
      <c r="C52" s="259" t="s">
        <v>1014</v>
      </c>
      <c r="D52" s="257" t="s">
        <v>64</v>
      </c>
      <c r="G52" s="245"/>
      <c r="H52" s="245"/>
      <c r="I52" s="283"/>
    </row>
    <row r="53" spans="1:9" x14ac:dyDescent="0.3">
      <c r="A53" s="257">
        <f>ROW()</f>
        <v>53</v>
      </c>
      <c r="B53" s="257" t="s">
        <v>72</v>
      </c>
      <c r="C53" s="259" t="s">
        <v>1015</v>
      </c>
      <c r="D53" s="257" t="s">
        <v>64</v>
      </c>
      <c r="G53" s="245"/>
      <c r="H53" s="245"/>
      <c r="I53" s="283"/>
    </row>
    <row r="54" spans="1:9" x14ac:dyDescent="0.3">
      <c r="A54" s="257">
        <f>ROW()</f>
        <v>54</v>
      </c>
      <c r="B54" s="257" t="s">
        <v>72</v>
      </c>
      <c r="C54" s="259" t="s">
        <v>1016</v>
      </c>
      <c r="D54" s="257" t="s">
        <v>65</v>
      </c>
      <c r="G54" s="245"/>
      <c r="H54" s="245"/>
      <c r="I54" s="283"/>
    </row>
    <row r="55" spans="1:9" x14ac:dyDescent="0.3">
      <c r="A55" s="257">
        <f>ROW()</f>
        <v>55</v>
      </c>
      <c r="B55" s="257" t="s">
        <v>72</v>
      </c>
      <c r="C55" s="259" t="s">
        <v>1017</v>
      </c>
      <c r="D55" s="257" t="s">
        <v>57</v>
      </c>
      <c r="G55" s="245"/>
      <c r="H55" s="245"/>
      <c r="I55" s="283"/>
    </row>
    <row r="56" spans="1:9" x14ac:dyDescent="0.3">
      <c r="A56" s="257">
        <f>ROW()</f>
        <v>56</v>
      </c>
      <c r="B56" s="257" t="s">
        <v>72</v>
      </c>
      <c r="C56" s="260" t="s">
        <v>1018</v>
      </c>
      <c r="D56" s="257" t="s">
        <v>64</v>
      </c>
      <c r="G56" s="245"/>
      <c r="H56" s="245"/>
      <c r="I56" s="284"/>
    </row>
    <row r="57" spans="1:9" x14ac:dyDescent="0.3">
      <c r="A57" s="257">
        <f>ROW()</f>
        <v>57</v>
      </c>
      <c r="B57" s="257" t="s">
        <v>72</v>
      </c>
      <c r="C57" s="260" t="s">
        <v>1019</v>
      </c>
      <c r="D57" s="257" t="s">
        <v>64</v>
      </c>
      <c r="G57" s="245"/>
      <c r="H57" s="245"/>
      <c r="I57" s="284"/>
    </row>
    <row r="58" spans="1:9" x14ac:dyDescent="0.3">
      <c r="A58" s="257">
        <f>ROW()</f>
        <v>58</v>
      </c>
      <c r="B58" s="257" t="s">
        <v>72</v>
      </c>
      <c r="C58" s="260" t="s">
        <v>1020</v>
      </c>
      <c r="D58" s="257" t="s">
        <v>64</v>
      </c>
      <c r="G58" s="245"/>
      <c r="H58" s="245"/>
      <c r="I58" s="284"/>
    </row>
    <row r="59" spans="1:9" x14ac:dyDescent="0.3">
      <c r="A59" s="257">
        <f>ROW()</f>
        <v>59</v>
      </c>
      <c r="B59" s="257" t="s">
        <v>72</v>
      </c>
      <c r="C59" s="260" t="s">
        <v>1021</v>
      </c>
      <c r="D59" s="257" t="s">
        <v>64</v>
      </c>
      <c r="G59" s="245"/>
      <c r="H59" s="245"/>
      <c r="I59" s="284"/>
    </row>
    <row r="60" spans="1:9" x14ac:dyDescent="0.3">
      <c r="A60" s="257">
        <f>ROW()</f>
        <v>60</v>
      </c>
      <c r="B60" s="257" t="s">
        <v>72</v>
      </c>
      <c r="C60" s="260" t="s">
        <v>1022</v>
      </c>
      <c r="D60" s="257" t="s">
        <v>57</v>
      </c>
      <c r="G60" s="245"/>
      <c r="H60" s="245"/>
      <c r="I60" s="284"/>
    </row>
    <row r="61" spans="1:9" x14ac:dyDescent="0.3">
      <c r="A61" s="257">
        <f>ROW()</f>
        <v>61</v>
      </c>
      <c r="B61" s="257" t="s">
        <v>72</v>
      </c>
      <c r="C61" s="260" t="s">
        <v>1023</v>
      </c>
      <c r="D61" s="257" t="s">
        <v>64</v>
      </c>
      <c r="G61" s="245"/>
      <c r="H61" s="245"/>
      <c r="I61" s="284"/>
    </row>
    <row r="62" spans="1:9" x14ac:dyDescent="0.3">
      <c r="A62" s="257">
        <f>ROW()</f>
        <v>62</v>
      </c>
      <c r="B62" s="257" t="s">
        <v>72</v>
      </c>
      <c r="C62" s="260" t="s">
        <v>1024</v>
      </c>
      <c r="D62" s="257" t="s">
        <v>64</v>
      </c>
      <c r="G62" s="245"/>
      <c r="H62" s="245"/>
      <c r="I62" s="284"/>
    </row>
    <row r="63" spans="1:9" x14ac:dyDescent="0.3">
      <c r="A63" s="257">
        <f>ROW()</f>
        <v>63</v>
      </c>
      <c r="B63" s="257" t="s">
        <v>72</v>
      </c>
      <c r="C63" s="260" t="s">
        <v>1025</v>
      </c>
      <c r="D63" s="257" t="s">
        <v>64</v>
      </c>
      <c r="G63" s="245"/>
      <c r="H63" s="245"/>
      <c r="I63" s="284"/>
    </row>
    <row r="64" spans="1:9" x14ac:dyDescent="0.3">
      <c r="A64" s="257">
        <f>ROW()</f>
        <v>64</v>
      </c>
      <c r="B64" s="257" t="s">
        <v>72</v>
      </c>
      <c r="C64" s="260" t="s">
        <v>1026</v>
      </c>
      <c r="D64" s="257" t="s">
        <v>64</v>
      </c>
      <c r="G64" s="245"/>
      <c r="H64" s="245"/>
      <c r="I64" s="284"/>
    </row>
    <row r="65" spans="1:9" x14ac:dyDescent="0.3">
      <c r="A65" s="257">
        <f>ROW()</f>
        <v>65</v>
      </c>
      <c r="B65" s="257" t="s">
        <v>72</v>
      </c>
      <c r="C65" s="260" t="s">
        <v>1027</v>
      </c>
      <c r="D65" s="257" t="s">
        <v>65</v>
      </c>
      <c r="G65" s="245"/>
      <c r="H65" s="245"/>
      <c r="I65" s="284"/>
    </row>
    <row r="66" spans="1:9" x14ac:dyDescent="0.3">
      <c r="A66" s="257">
        <f>ROW()</f>
        <v>66</v>
      </c>
      <c r="B66" s="257" t="s">
        <v>72</v>
      </c>
      <c r="C66" s="260" t="s">
        <v>1028</v>
      </c>
      <c r="D66" s="257" t="s">
        <v>64</v>
      </c>
      <c r="G66" s="245"/>
      <c r="H66" s="245"/>
      <c r="I66" s="284"/>
    </row>
    <row r="67" spans="1:9" x14ac:dyDescent="0.3">
      <c r="A67" s="257">
        <f>ROW()</f>
        <v>67</v>
      </c>
      <c r="B67" s="257" t="s">
        <v>72</v>
      </c>
      <c r="C67" s="260" t="s">
        <v>1029</v>
      </c>
      <c r="D67" s="257" t="s">
        <v>65</v>
      </c>
      <c r="G67" s="245"/>
      <c r="H67" s="245"/>
      <c r="I67" s="284"/>
    </row>
    <row r="68" spans="1:9" x14ac:dyDescent="0.3">
      <c r="A68" s="257">
        <f>ROW()</f>
        <v>68</v>
      </c>
      <c r="B68" s="257" t="s">
        <v>72</v>
      </c>
      <c r="C68" s="260" t="s">
        <v>1030</v>
      </c>
      <c r="D68" s="257"/>
      <c r="G68" s="245"/>
      <c r="H68" s="245"/>
      <c r="I68" s="284"/>
    </row>
    <row r="69" spans="1:9" x14ac:dyDescent="0.3">
      <c r="A69" s="257">
        <f>ROW()</f>
        <v>69</v>
      </c>
      <c r="B69" s="257" t="s">
        <v>72</v>
      </c>
      <c r="C69" s="260" t="s">
        <v>1031</v>
      </c>
      <c r="D69" s="257" t="s">
        <v>73</v>
      </c>
      <c r="G69" s="245"/>
      <c r="H69" s="245"/>
      <c r="I69" s="284"/>
    </row>
    <row r="70" spans="1:9" x14ac:dyDescent="0.3">
      <c r="A70" s="257">
        <f>ROW()</f>
        <v>70</v>
      </c>
      <c r="B70" s="257" t="s">
        <v>72</v>
      </c>
      <c r="C70" s="260" t="s">
        <v>1032</v>
      </c>
      <c r="D70" s="257" t="s">
        <v>64</v>
      </c>
      <c r="G70" s="245"/>
      <c r="H70" s="245"/>
      <c r="I70" s="284"/>
    </row>
    <row r="71" spans="1:9" x14ac:dyDescent="0.3">
      <c r="A71" s="257">
        <f>ROW()</f>
        <v>71</v>
      </c>
      <c r="B71" s="257" t="s">
        <v>72</v>
      </c>
      <c r="C71" s="261" t="s">
        <v>1033</v>
      </c>
      <c r="D71" s="257" t="s">
        <v>64</v>
      </c>
      <c r="G71" s="245"/>
      <c r="H71" s="245"/>
      <c r="I71" s="284"/>
    </row>
    <row r="72" spans="1:9" x14ac:dyDescent="0.3">
      <c r="A72" s="257">
        <f>ROW()</f>
        <v>72</v>
      </c>
      <c r="B72" s="257" t="s">
        <v>72</v>
      </c>
      <c r="C72" s="261" t="s">
        <v>1034</v>
      </c>
      <c r="D72" s="257" t="s">
        <v>65</v>
      </c>
      <c r="G72" s="245"/>
      <c r="H72" s="245"/>
      <c r="I72" s="284"/>
    </row>
    <row r="73" spans="1:9" x14ac:dyDescent="0.3">
      <c r="A73" s="257">
        <f>ROW()</f>
        <v>73</v>
      </c>
      <c r="B73" s="257" t="s">
        <v>72</v>
      </c>
      <c r="C73" s="261" t="s">
        <v>1035</v>
      </c>
      <c r="D73" s="257" t="s">
        <v>65</v>
      </c>
      <c r="G73" s="245"/>
      <c r="H73" s="245"/>
      <c r="I73" s="283"/>
    </row>
    <row r="74" spans="1:9" x14ac:dyDescent="0.3">
      <c r="A74" s="257">
        <f>ROW()</f>
        <v>74</v>
      </c>
      <c r="B74" s="257" t="s">
        <v>72</v>
      </c>
      <c r="C74" s="282" t="s">
        <v>56</v>
      </c>
      <c r="D74" s="257" t="s">
        <v>65</v>
      </c>
      <c r="G74" s="245"/>
      <c r="H74" s="245"/>
      <c r="I74" s="283"/>
    </row>
    <row r="75" spans="1:9" x14ac:dyDescent="0.3">
      <c r="A75" s="257">
        <f>ROW()</f>
        <v>75</v>
      </c>
      <c r="B75" s="257" t="s">
        <v>72</v>
      </c>
      <c r="C75" s="261" t="s">
        <v>58</v>
      </c>
      <c r="D75" s="257" t="s">
        <v>64</v>
      </c>
      <c r="G75" s="245"/>
      <c r="H75" s="245"/>
      <c r="I75" s="283"/>
    </row>
    <row r="76" spans="1:9" x14ac:dyDescent="0.3">
      <c r="A76" s="257">
        <f>ROW()</f>
        <v>76</v>
      </c>
      <c r="B76" s="257" t="s">
        <v>105</v>
      </c>
      <c r="C76" s="260" t="s">
        <v>1006</v>
      </c>
      <c r="D76" s="257" t="s">
        <v>64</v>
      </c>
      <c r="G76" s="245"/>
      <c r="H76" s="245"/>
      <c r="I76" s="283"/>
    </row>
    <row r="77" spans="1:9" x14ac:dyDescent="0.3">
      <c r="A77" s="257">
        <f>ROW()</f>
        <v>77</v>
      </c>
      <c r="B77" s="257" t="s">
        <v>105</v>
      </c>
      <c r="C77" s="260" t="s">
        <v>1007</v>
      </c>
      <c r="D77" s="257" t="s">
        <v>64</v>
      </c>
      <c r="G77" s="245"/>
      <c r="H77" s="245"/>
      <c r="I77" s="283"/>
    </row>
    <row r="78" spans="1:9" x14ac:dyDescent="0.3">
      <c r="A78" s="257">
        <f>ROW()</f>
        <v>78</v>
      </c>
      <c r="B78" s="257" t="s">
        <v>105</v>
      </c>
      <c r="C78" s="258" t="s">
        <v>1008</v>
      </c>
      <c r="D78" s="257" t="s">
        <v>65</v>
      </c>
      <c r="G78" s="245"/>
      <c r="H78" s="245"/>
      <c r="I78" s="283"/>
    </row>
    <row r="79" spans="1:9" x14ac:dyDescent="0.3">
      <c r="A79" s="257">
        <f>ROW()</f>
        <v>79</v>
      </c>
      <c r="B79" s="257" t="s">
        <v>105</v>
      </c>
      <c r="C79" s="258" t="s">
        <v>24</v>
      </c>
      <c r="D79" s="257" t="s">
        <v>64</v>
      </c>
      <c r="G79" s="245"/>
      <c r="H79" s="245"/>
      <c r="I79" s="283"/>
    </row>
    <row r="80" spans="1:9" x14ac:dyDescent="0.3">
      <c r="A80" s="257">
        <f>ROW()</f>
        <v>80</v>
      </c>
      <c r="B80" s="257" t="s">
        <v>105</v>
      </c>
      <c r="C80" s="258" t="s">
        <v>1009</v>
      </c>
      <c r="D80" s="257" t="s">
        <v>64</v>
      </c>
      <c r="G80" s="245"/>
      <c r="H80" s="245"/>
      <c r="I80" s="283"/>
    </row>
    <row r="81" spans="1:9" x14ac:dyDescent="0.3">
      <c r="A81" s="257">
        <f>ROW()</f>
        <v>81</v>
      </c>
      <c r="B81" s="257" t="s">
        <v>105</v>
      </c>
      <c r="C81" s="258" t="s">
        <v>1010</v>
      </c>
      <c r="D81" s="257" t="s">
        <v>65</v>
      </c>
      <c r="G81" s="245"/>
      <c r="H81" s="245"/>
      <c r="I81" s="284"/>
    </row>
    <row r="82" spans="1:9" x14ac:dyDescent="0.3">
      <c r="A82" s="257">
        <f>ROW()</f>
        <v>82</v>
      </c>
      <c r="B82" s="257" t="s">
        <v>105</v>
      </c>
      <c r="C82" s="258" t="s">
        <v>1011</v>
      </c>
      <c r="D82" s="257" t="s">
        <v>64</v>
      </c>
      <c r="G82" s="245"/>
      <c r="H82" s="245"/>
      <c r="I82" s="284"/>
    </row>
    <row r="83" spans="1:9" x14ac:dyDescent="0.3">
      <c r="A83" s="257">
        <f>ROW()</f>
        <v>83</v>
      </c>
      <c r="B83" s="257" t="s">
        <v>105</v>
      </c>
      <c r="C83" s="258" t="s">
        <v>1012</v>
      </c>
      <c r="D83" s="257" t="s">
        <v>64</v>
      </c>
      <c r="G83" s="245"/>
      <c r="H83" s="245"/>
      <c r="I83" s="284"/>
    </row>
    <row r="84" spans="1:9" x14ac:dyDescent="0.3">
      <c r="A84" s="257">
        <f>ROW()</f>
        <v>84</v>
      </c>
      <c r="B84" s="257" t="s">
        <v>105</v>
      </c>
      <c r="C84" s="258" t="s">
        <v>29</v>
      </c>
      <c r="D84" s="257" t="s">
        <v>64</v>
      </c>
      <c r="G84" s="245"/>
      <c r="H84" s="245"/>
      <c r="I84" s="284"/>
    </row>
    <row r="85" spans="1:9" x14ac:dyDescent="0.3">
      <c r="A85" s="257">
        <f>ROW()</f>
        <v>85</v>
      </c>
      <c r="B85" s="257" t="s">
        <v>105</v>
      </c>
      <c r="C85" s="258" t="s">
        <v>30</v>
      </c>
      <c r="D85" s="257" t="s">
        <v>64</v>
      </c>
      <c r="G85" s="245"/>
      <c r="H85" s="245"/>
      <c r="I85" s="284"/>
    </row>
    <row r="86" spans="1:9" x14ac:dyDescent="0.3">
      <c r="A86" s="257">
        <f>ROW()</f>
        <v>86</v>
      </c>
      <c r="B86" s="257" t="s">
        <v>105</v>
      </c>
      <c r="C86" s="259" t="s">
        <v>31</v>
      </c>
      <c r="D86" s="257" t="s">
        <v>65</v>
      </c>
      <c r="G86" s="245"/>
      <c r="H86" s="245"/>
      <c r="I86" s="284"/>
    </row>
    <row r="87" spans="1:9" x14ac:dyDescent="0.3">
      <c r="A87" s="257">
        <f>ROW()</f>
        <v>87</v>
      </c>
      <c r="B87" s="257" t="s">
        <v>105</v>
      </c>
      <c r="C87" s="259" t="s">
        <v>32</v>
      </c>
      <c r="D87" s="257" t="s">
        <v>68</v>
      </c>
      <c r="G87" s="245"/>
      <c r="H87" s="245"/>
      <c r="I87" s="283"/>
    </row>
    <row r="88" spans="1:9" x14ac:dyDescent="0.3">
      <c r="A88" s="257">
        <f>ROW()</f>
        <v>88</v>
      </c>
      <c r="B88" s="257" t="s">
        <v>105</v>
      </c>
      <c r="C88" s="259" t="s">
        <v>1013</v>
      </c>
      <c r="D88" s="257" t="s">
        <v>64</v>
      </c>
      <c r="G88" s="245"/>
      <c r="H88" s="245"/>
      <c r="I88" s="283"/>
    </row>
    <row r="89" spans="1:9" x14ac:dyDescent="0.3">
      <c r="A89" s="257">
        <f>ROW()</f>
        <v>89</v>
      </c>
      <c r="B89" s="257" t="s">
        <v>105</v>
      </c>
      <c r="C89" s="259" t="s">
        <v>1014</v>
      </c>
      <c r="D89" s="257" t="s">
        <v>64</v>
      </c>
      <c r="G89" s="245"/>
      <c r="H89" s="245"/>
      <c r="I89" s="283"/>
    </row>
    <row r="90" spans="1:9" x14ac:dyDescent="0.3">
      <c r="A90" s="257">
        <f>ROW()</f>
        <v>90</v>
      </c>
      <c r="B90" s="257" t="s">
        <v>105</v>
      </c>
      <c r="C90" s="259" t="s">
        <v>1015</v>
      </c>
      <c r="D90" s="257" t="s">
        <v>64</v>
      </c>
      <c r="G90" s="245"/>
      <c r="H90" s="245"/>
      <c r="I90" s="283"/>
    </row>
    <row r="91" spans="1:9" x14ac:dyDescent="0.3">
      <c r="A91" s="257">
        <f>ROW()</f>
        <v>91</v>
      </c>
      <c r="B91" s="257" t="s">
        <v>105</v>
      </c>
      <c r="C91" s="259" t="s">
        <v>1016</v>
      </c>
      <c r="D91" s="257" t="s">
        <v>65</v>
      </c>
      <c r="G91" s="245"/>
      <c r="H91" s="245"/>
      <c r="I91" s="283"/>
    </row>
    <row r="92" spans="1:9" x14ac:dyDescent="0.3">
      <c r="A92" s="257">
        <f>ROW()</f>
        <v>92</v>
      </c>
      <c r="B92" s="257" t="s">
        <v>105</v>
      </c>
      <c r="C92" s="259" t="s">
        <v>1017</v>
      </c>
      <c r="D92" s="257" t="s">
        <v>57</v>
      </c>
      <c r="G92" s="245"/>
      <c r="H92" s="245"/>
      <c r="I92" s="283"/>
    </row>
    <row r="93" spans="1:9" x14ac:dyDescent="0.3">
      <c r="A93" s="257">
        <f>ROW()</f>
        <v>93</v>
      </c>
      <c r="B93" s="257" t="s">
        <v>105</v>
      </c>
      <c r="C93" s="259" t="s">
        <v>1018</v>
      </c>
      <c r="D93" s="257" t="s">
        <v>64</v>
      </c>
      <c r="G93" s="245"/>
      <c r="H93" s="245"/>
      <c r="I93" s="283"/>
    </row>
    <row r="94" spans="1:9" x14ac:dyDescent="0.3">
      <c r="A94" s="257">
        <f>ROW()</f>
        <v>94</v>
      </c>
      <c r="B94" s="257" t="s">
        <v>105</v>
      </c>
      <c r="C94" s="260" t="s">
        <v>1019</v>
      </c>
      <c r="D94" s="257" t="s">
        <v>64</v>
      </c>
      <c r="G94" s="245"/>
      <c r="H94" s="245"/>
      <c r="I94" s="283"/>
    </row>
    <row r="95" spans="1:9" x14ac:dyDescent="0.3">
      <c r="A95" s="257">
        <f>ROW()</f>
        <v>95</v>
      </c>
      <c r="B95" s="257" t="s">
        <v>105</v>
      </c>
      <c r="C95" s="260" t="s">
        <v>1020</v>
      </c>
      <c r="D95" s="257" t="s">
        <v>64</v>
      </c>
      <c r="G95" s="245"/>
      <c r="H95" s="245"/>
      <c r="I95" s="283"/>
    </row>
    <row r="96" spans="1:9" x14ac:dyDescent="0.3">
      <c r="A96" s="257">
        <f>ROW()</f>
        <v>96</v>
      </c>
      <c r="B96" s="257" t="s">
        <v>105</v>
      </c>
      <c r="C96" s="260" t="s">
        <v>1021</v>
      </c>
      <c r="D96" s="257" t="s">
        <v>64</v>
      </c>
      <c r="G96" s="245"/>
      <c r="H96" s="245"/>
      <c r="I96" s="283"/>
    </row>
    <row r="97" spans="1:9" x14ac:dyDescent="0.3">
      <c r="A97" s="257">
        <f>ROW()</f>
        <v>97</v>
      </c>
      <c r="B97" s="257" t="s">
        <v>105</v>
      </c>
      <c r="C97" s="260" t="s">
        <v>1022</v>
      </c>
      <c r="D97" s="257" t="s">
        <v>57</v>
      </c>
      <c r="G97" s="245"/>
      <c r="H97" s="245"/>
      <c r="I97" s="283"/>
    </row>
    <row r="98" spans="1:9" x14ac:dyDescent="0.3">
      <c r="A98" s="257">
        <f>ROW()</f>
        <v>98</v>
      </c>
      <c r="B98" s="257" t="s">
        <v>105</v>
      </c>
      <c r="C98" s="260" t="s">
        <v>1023</v>
      </c>
      <c r="D98" s="257" t="s">
        <v>64</v>
      </c>
      <c r="G98" s="245"/>
      <c r="H98" s="245"/>
      <c r="I98" s="283"/>
    </row>
    <row r="99" spans="1:9" x14ac:dyDescent="0.3">
      <c r="A99" s="257">
        <f>ROW()</f>
        <v>99</v>
      </c>
      <c r="B99" s="257" t="s">
        <v>105</v>
      </c>
      <c r="C99" s="260" t="s">
        <v>1024</v>
      </c>
      <c r="D99" s="257" t="s">
        <v>64</v>
      </c>
      <c r="G99" s="245"/>
      <c r="H99" s="245"/>
      <c r="I99" s="283"/>
    </row>
    <row r="100" spans="1:9" x14ac:dyDescent="0.3">
      <c r="A100" s="257">
        <f>ROW()</f>
        <v>100</v>
      </c>
      <c r="B100" s="286" t="s">
        <v>105</v>
      </c>
      <c r="C100" s="287" t="s">
        <v>1025</v>
      </c>
      <c r="D100" s="286" t="s">
        <v>65</v>
      </c>
      <c r="G100" s="245"/>
      <c r="H100" s="245"/>
      <c r="I100" s="283"/>
    </row>
    <row r="101" spans="1:9" x14ac:dyDescent="0.3">
      <c r="A101" s="257">
        <f>ROW()</f>
        <v>101</v>
      </c>
      <c r="B101" s="286" t="s">
        <v>105</v>
      </c>
      <c r="C101" s="287" t="s">
        <v>1026</v>
      </c>
      <c r="D101" s="286" t="s">
        <v>65</v>
      </c>
      <c r="G101" s="245"/>
      <c r="H101" s="245"/>
      <c r="I101" s="283"/>
    </row>
    <row r="102" spans="1:9" x14ac:dyDescent="0.3">
      <c r="A102" s="257">
        <f>ROW()</f>
        <v>102</v>
      </c>
      <c r="B102" s="257" t="s">
        <v>105</v>
      </c>
      <c r="C102" s="260" t="s">
        <v>1027</v>
      </c>
      <c r="D102" s="257" t="s">
        <v>65</v>
      </c>
      <c r="G102" s="245"/>
      <c r="H102" s="245"/>
      <c r="I102" s="283"/>
    </row>
    <row r="103" spans="1:9" x14ac:dyDescent="0.3">
      <c r="A103" s="257">
        <f>ROW()</f>
        <v>103</v>
      </c>
      <c r="B103" s="313" t="s">
        <v>105</v>
      </c>
      <c r="C103" s="260" t="s">
        <v>1028</v>
      </c>
      <c r="D103" s="313" t="s">
        <v>64</v>
      </c>
      <c r="G103" s="245"/>
      <c r="H103" s="245"/>
      <c r="I103" s="283"/>
    </row>
    <row r="104" spans="1:9" x14ac:dyDescent="0.3">
      <c r="A104" s="257">
        <f>ROW()</f>
        <v>104</v>
      </c>
      <c r="B104" s="313" t="s">
        <v>105</v>
      </c>
      <c r="C104" s="260" t="s">
        <v>1029</v>
      </c>
      <c r="D104" s="313" t="s">
        <v>65</v>
      </c>
      <c r="G104" s="245"/>
      <c r="H104" s="245"/>
      <c r="I104" s="283"/>
    </row>
    <row r="105" spans="1:9" x14ac:dyDescent="0.3">
      <c r="A105" s="257">
        <f>ROW()</f>
        <v>105</v>
      </c>
      <c r="B105" s="313" t="s">
        <v>105</v>
      </c>
      <c r="C105" s="260" t="s">
        <v>1030</v>
      </c>
      <c r="D105" s="313"/>
      <c r="G105" s="245"/>
      <c r="H105" s="245"/>
      <c r="I105" s="283"/>
    </row>
    <row r="106" spans="1:9" x14ac:dyDescent="0.3">
      <c r="A106" s="257">
        <f>ROW()</f>
        <v>106</v>
      </c>
      <c r="B106" s="257" t="s">
        <v>105</v>
      </c>
      <c r="C106" s="260" t="s">
        <v>1031</v>
      </c>
      <c r="D106" s="257" t="s">
        <v>73</v>
      </c>
      <c r="G106" s="245"/>
      <c r="H106" s="245"/>
      <c r="I106" s="283"/>
    </row>
    <row r="107" spans="1:9" x14ac:dyDescent="0.3">
      <c r="A107" s="257">
        <f>ROW()</f>
        <v>107</v>
      </c>
      <c r="B107" s="257" t="s">
        <v>105</v>
      </c>
      <c r="C107" s="260" t="s">
        <v>1032</v>
      </c>
      <c r="D107" s="257" t="s">
        <v>64</v>
      </c>
      <c r="G107" s="245"/>
      <c r="H107" s="245"/>
      <c r="I107" s="283"/>
    </row>
    <row r="108" spans="1:9" x14ac:dyDescent="0.3">
      <c r="A108" s="257">
        <f>ROW()</f>
        <v>108</v>
      </c>
      <c r="B108" s="257" t="s">
        <v>105</v>
      </c>
      <c r="C108" s="260" t="s">
        <v>1033</v>
      </c>
      <c r="D108" s="257" t="s">
        <v>64</v>
      </c>
      <c r="G108" s="245"/>
      <c r="H108" s="245"/>
      <c r="I108" s="283"/>
    </row>
    <row r="109" spans="1:9" x14ac:dyDescent="0.3">
      <c r="A109" s="257">
        <f>ROW()</f>
        <v>109</v>
      </c>
      <c r="B109" s="257" t="s">
        <v>105</v>
      </c>
      <c r="C109" s="261" t="s">
        <v>1034</v>
      </c>
      <c r="D109" s="257" t="s">
        <v>65</v>
      </c>
      <c r="G109" s="245"/>
      <c r="H109" s="245"/>
      <c r="I109" s="283"/>
    </row>
    <row r="110" spans="1:9" x14ac:dyDescent="0.3">
      <c r="A110" s="257">
        <f>ROW()</f>
        <v>110</v>
      </c>
      <c r="B110" s="257" t="s">
        <v>105</v>
      </c>
      <c r="C110" s="261" t="s">
        <v>1035</v>
      </c>
      <c r="D110" s="257" t="s">
        <v>65</v>
      </c>
      <c r="G110" s="245"/>
      <c r="H110" s="245"/>
      <c r="I110" s="283"/>
    </row>
    <row r="111" spans="1:9" x14ac:dyDescent="0.3">
      <c r="A111" s="257">
        <f>ROW()</f>
        <v>111</v>
      </c>
      <c r="B111" s="257" t="s">
        <v>105</v>
      </c>
      <c r="C111" s="261" t="s">
        <v>56</v>
      </c>
      <c r="D111" s="257" t="s">
        <v>65</v>
      </c>
      <c r="G111" s="245"/>
      <c r="H111" s="245"/>
      <c r="I111" s="283"/>
    </row>
    <row r="112" spans="1:9" x14ac:dyDescent="0.3">
      <c r="A112" s="257">
        <f>ROW()</f>
        <v>112</v>
      </c>
      <c r="B112" s="257" t="s">
        <v>105</v>
      </c>
      <c r="C112" s="282" t="s">
        <v>58</v>
      </c>
      <c r="D112" s="257" t="s">
        <v>64</v>
      </c>
      <c r="G112" s="245"/>
      <c r="H112" s="245"/>
      <c r="I112" s="283"/>
    </row>
    <row r="113" spans="1:9" x14ac:dyDescent="0.3">
      <c r="A113" s="257">
        <f>ROW()</f>
        <v>113</v>
      </c>
      <c r="B113" s="257" t="s">
        <v>492</v>
      </c>
      <c r="C113" s="260" t="s">
        <v>1006</v>
      </c>
      <c r="D113" s="257" t="s">
        <v>64</v>
      </c>
      <c r="G113" s="245"/>
      <c r="H113" s="245"/>
      <c r="I113" s="283"/>
    </row>
    <row r="114" spans="1:9" x14ac:dyDescent="0.3">
      <c r="A114" s="257">
        <f>ROW()</f>
        <v>114</v>
      </c>
      <c r="B114" s="257" t="s">
        <v>492</v>
      </c>
      <c r="C114" s="261" t="s">
        <v>1007</v>
      </c>
      <c r="D114" s="257" t="s">
        <v>65</v>
      </c>
      <c r="G114" s="245"/>
      <c r="H114" s="245"/>
      <c r="I114" s="283"/>
    </row>
    <row r="115" spans="1:9" x14ac:dyDescent="0.3">
      <c r="A115" s="257">
        <f>ROW()</f>
        <v>115</v>
      </c>
      <c r="B115" s="257" t="s">
        <v>492</v>
      </c>
      <c r="C115" s="261" t="s">
        <v>1008</v>
      </c>
      <c r="D115" s="257" t="s">
        <v>65</v>
      </c>
      <c r="G115" s="245"/>
      <c r="H115" s="245"/>
      <c r="I115" s="283"/>
    </row>
    <row r="116" spans="1:9" x14ac:dyDescent="0.3">
      <c r="A116" s="257">
        <f>ROW()</f>
        <v>116</v>
      </c>
      <c r="B116" s="257" t="s">
        <v>492</v>
      </c>
      <c r="C116" s="261" t="s">
        <v>24</v>
      </c>
      <c r="D116" s="257" t="s">
        <v>64</v>
      </c>
      <c r="G116" s="245"/>
      <c r="H116" s="245"/>
      <c r="I116" s="283"/>
    </row>
    <row r="117" spans="1:9" x14ac:dyDescent="0.3">
      <c r="A117" s="257">
        <f>ROW()</f>
        <v>117</v>
      </c>
      <c r="B117" s="257" t="s">
        <v>492</v>
      </c>
      <c r="C117" s="282" t="s">
        <v>1009</v>
      </c>
      <c r="D117" s="257" t="s">
        <v>65</v>
      </c>
      <c r="G117" s="245"/>
      <c r="H117" s="245"/>
      <c r="I117" s="283"/>
    </row>
    <row r="118" spans="1:9" x14ac:dyDescent="0.3">
      <c r="A118" s="257">
        <f>ROW()</f>
        <v>118</v>
      </c>
      <c r="B118" s="257" t="s">
        <v>492</v>
      </c>
      <c r="C118" s="261" t="s">
        <v>1010</v>
      </c>
      <c r="D118" s="257" t="s">
        <v>65</v>
      </c>
      <c r="G118" s="245"/>
      <c r="H118" s="245"/>
      <c r="I118" s="283"/>
    </row>
    <row r="119" spans="1:9" x14ac:dyDescent="0.3">
      <c r="A119" s="257">
        <f>ROW()</f>
        <v>119</v>
      </c>
      <c r="B119" s="257" t="s">
        <v>492</v>
      </c>
      <c r="C119" s="260" t="s">
        <v>1011</v>
      </c>
      <c r="D119" s="257" t="s">
        <v>64</v>
      </c>
      <c r="G119" s="245"/>
      <c r="H119" s="245"/>
      <c r="I119" s="283"/>
    </row>
    <row r="120" spans="1:9" x14ac:dyDescent="0.3">
      <c r="A120" s="257">
        <f>ROW()</f>
        <v>120</v>
      </c>
      <c r="B120" s="257" t="s">
        <v>492</v>
      </c>
      <c r="C120" s="260" t="s">
        <v>1012</v>
      </c>
      <c r="D120" s="257" t="s">
        <v>65</v>
      </c>
      <c r="G120" s="245"/>
      <c r="H120" s="245"/>
      <c r="I120" s="283"/>
    </row>
    <row r="121" spans="1:9" x14ac:dyDescent="0.3">
      <c r="A121" s="257">
        <f>ROW()</f>
        <v>121</v>
      </c>
      <c r="B121" s="257" t="s">
        <v>492</v>
      </c>
      <c r="C121" s="258" t="s">
        <v>29</v>
      </c>
      <c r="D121" s="257" t="s">
        <v>64</v>
      </c>
      <c r="G121" s="245"/>
      <c r="H121" s="245"/>
      <c r="I121" s="283"/>
    </row>
    <row r="122" spans="1:9" x14ac:dyDescent="0.3">
      <c r="A122" s="257">
        <f>ROW()</f>
        <v>122</v>
      </c>
      <c r="B122" s="257" t="s">
        <v>492</v>
      </c>
      <c r="C122" s="258" t="s">
        <v>30</v>
      </c>
      <c r="D122" s="257" t="s">
        <v>65</v>
      </c>
      <c r="G122" s="245"/>
      <c r="H122" s="245"/>
      <c r="I122" s="283"/>
    </row>
    <row r="123" spans="1:9" x14ac:dyDescent="0.3">
      <c r="A123" s="257">
        <f>ROW()</f>
        <v>123</v>
      </c>
      <c r="B123" s="257" t="s">
        <v>492</v>
      </c>
      <c r="C123" s="258" t="s">
        <v>31</v>
      </c>
      <c r="D123" s="257" t="s">
        <v>65</v>
      </c>
      <c r="G123" s="245"/>
      <c r="H123" s="245"/>
      <c r="I123" s="283"/>
    </row>
    <row r="124" spans="1:9" x14ac:dyDescent="0.3">
      <c r="A124" s="257">
        <f>ROW()</f>
        <v>124</v>
      </c>
      <c r="B124" s="257" t="s">
        <v>492</v>
      </c>
      <c r="C124" s="258" t="s">
        <v>32</v>
      </c>
      <c r="D124" s="257" t="s">
        <v>68</v>
      </c>
      <c r="G124" s="245"/>
      <c r="H124" s="245"/>
      <c r="I124" s="283"/>
    </row>
    <row r="125" spans="1:9" x14ac:dyDescent="0.3">
      <c r="A125" s="257">
        <f>ROW()</f>
        <v>125</v>
      </c>
      <c r="B125" s="257" t="s">
        <v>492</v>
      </c>
      <c r="C125" s="258" t="s">
        <v>1013</v>
      </c>
      <c r="D125" s="257" t="s">
        <v>64</v>
      </c>
      <c r="G125" s="245"/>
      <c r="H125" s="245"/>
      <c r="I125" s="283"/>
    </row>
    <row r="126" spans="1:9" x14ac:dyDescent="0.3">
      <c r="A126" s="257">
        <f>ROW()</f>
        <v>126</v>
      </c>
      <c r="B126" s="257" t="s">
        <v>492</v>
      </c>
      <c r="C126" s="258" t="s">
        <v>1014</v>
      </c>
      <c r="D126" s="257" t="s">
        <v>64</v>
      </c>
      <c r="G126" s="245"/>
      <c r="H126" s="245"/>
      <c r="I126" s="283"/>
    </row>
    <row r="127" spans="1:9" x14ac:dyDescent="0.3">
      <c r="A127" s="257">
        <f>ROW()</f>
        <v>127</v>
      </c>
      <c r="B127" s="257" t="s">
        <v>492</v>
      </c>
      <c r="C127" s="258" t="s">
        <v>1015</v>
      </c>
      <c r="D127" s="257" t="s">
        <v>64</v>
      </c>
      <c r="G127" s="245"/>
      <c r="H127" s="245"/>
      <c r="I127" s="283"/>
    </row>
    <row r="128" spans="1:9" x14ac:dyDescent="0.3">
      <c r="A128" s="257">
        <f>ROW()</f>
        <v>128</v>
      </c>
      <c r="B128" s="257" t="s">
        <v>492</v>
      </c>
      <c r="C128" s="258" t="s">
        <v>1016</v>
      </c>
      <c r="D128" s="257" t="s">
        <v>65</v>
      </c>
      <c r="G128" s="245"/>
      <c r="H128" s="245"/>
      <c r="I128" s="283"/>
    </row>
    <row r="129" spans="1:9" x14ac:dyDescent="0.3">
      <c r="A129" s="257">
        <f>ROW()</f>
        <v>129</v>
      </c>
      <c r="B129" s="257" t="s">
        <v>492</v>
      </c>
      <c r="C129" s="259" t="s">
        <v>1017</v>
      </c>
      <c r="D129" s="257" t="s">
        <v>78</v>
      </c>
      <c r="G129" s="245"/>
      <c r="H129" s="245"/>
      <c r="I129" s="283"/>
    </row>
    <row r="130" spans="1:9" x14ac:dyDescent="0.3">
      <c r="A130" s="257">
        <f>ROW()</f>
        <v>130</v>
      </c>
      <c r="B130" s="257" t="s">
        <v>492</v>
      </c>
      <c r="C130" s="259" t="s">
        <v>1018</v>
      </c>
      <c r="D130" s="257" t="s">
        <v>65</v>
      </c>
      <c r="G130" s="245"/>
      <c r="H130" s="245"/>
      <c r="I130" s="283"/>
    </row>
    <row r="131" spans="1:9" x14ac:dyDescent="0.3">
      <c r="A131" s="257">
        <f>ROW()</f>
        <v>131</v>
      </c>
      <c r="B131" s="257" t="s">
        <v>492</v>
      </c>
      <c r="C131" s="259" t="s">
        <v>1019</v>
      </c>
      <c r="D131" s="257" t="s">
        <v>64</v>
      </c>
      <c r="G131" s="245"/>
      <c r="H131" s="245"/>
      <c r="I131" s="283"/>
    </row>
    <row r="132" spans="1:9" x14ac:dyDescent="0.3">
      <c r="A132" s="257">
        <f>ROW()</f>
        <v>132</v>
      </c>
      <c r="B132" s="257" t="s">
        <v>492</v>
      </c>
      <c r="C132" s="259" t="s">
        <v>1020</v>
      </c>
      <c r="D132" s="257" t="s">
        <v>64</v>
      </c>
      <c r="G132" s="245"/>
      <c r="H132" s="245"/>
      <c r="I132" s="283"/>
    </row>
    <row r="133" spans="1:9" x14ac:dyDescent="0.3">
      <c r="A133" s="257">
        <f>ROW()</f>
        <v>133</v>
      </c>
      <c r="B133" s="257" t="s">
        <v>492</v>
      </c>
      <c r="C133" s="259" t="s">
        <v>1021</v>
      </c>
      <c r="D133" s="257" t="s">
        <v>64</v>
      </c>
      <c r="G133" s="245"/>
      <c r="H133" s="245"/>
      <c r="I133" s="283"/>
    </row>
    <row r="134" spans="1:9" x14ac:dyDescent="0.3">
      <c r="A134" s="257">
        <f>ROW()</f>
        <v>134</v>
      </c>
      <c r="B134" s="257" t="s">
        <v>492</v>
      </c>
      <c r="C134" s="259" t="s">
        <v>1022</v>
      </c>
      <c r="D134" s="257" t="s">
        <v>65</v>
      </c>
      <c r="G134" s="245"/>
      <c r="H134" s="245"/>
      <c r="I134" s="283"/>
    </row>
    <row r="135" spans="1:9" x14ac:dyDescent="0.3">
      <c r="A135" s="257">
        <f>ROW()</f>
        <v>135</v>
      </c>
      <c r="B135" s="257" t="s">
        <v>492</v>
      </c>
      <c r="C135" s="259" t="s">
        <v>1023</v>
      </c>
      <c r="D135" s="257" t="s">
        <v>64</v>
      </c>
      <c r="G135" s="245"/>
      <c r="H135" s="245"/>
      <c r="I135" s="283"/>
    </row>
    <row r="136" spans="1:9" x14ac:dyDescent="0.3">
      <c r="A136" s="257">
        <f>ROW()</f>
        <v>136</v>
      </c>
      <c r="B136" s="257" t="s">
        <v>492</v>
      </c>
      <c r="C136" s="259" t="s">
        <v>1024</v>
      </c>
      <c r="D136" s="257" t="s">
        <v>65</v>
      </c>
      <c r="G136" s="245"/>
      <c r="H136" s="245"/>
      <c r="I136" s="283"/>
    </row>
    <row r="137" spans="1:9" x14ac:dyDescent="0.3">
      <c r="A137" s="257">
        <f>ROW()</f>
        <v>137</v>
      </c>
      <c r="B137" s="257" t="s">
        <v>492</v>
      </c>
      <c r="C137" s="259" t="s">
        <v>1025</v>
      </c>
      <c r="D137" s="257" t="s">
        <v>64</v>
      </c>
      <c r="G137" s="245"/>
      <c r="H137" s="245"/>
      <c r="I137" s="283"/>
    </row>
    <row r="138" spans="1:9" x14ac:dyDescent="0.3">
      <c r="A138" s="257">
        <f>ROW()</f>
        <v>138</v>
      </c>
      <c r="B138" s="257" t="s">
        <v>492</v>
      </c>
      <c r="C138" s="260" t="s">
        <v>1026</v>
      </c>
      <c r="D138" s="257" t="s">
        <v>64</v>
      </c>
      <c r="G138" s="245"/>
      <c r="H138" s="245"/>
      <c r="I138" s="283"/>
    </row>
    <row r="139" spans="1:9" x14ac:dyDescent="0.3">
      <c r="A139" s="257">
        <f>ROW()</f>
        <v>139</v>
      </c>
      <c r="B139" s="257" t="s">
        <v>492</v>
      </c>
      <c r="C139" s="260" t="s">
        <v>1027</v>
      </c>
      <c r="D139" s="257" t="s">
        <v>65</v>
      </c>
      <c r="G139" s="245"/>
      <c r="H139" s="245"/>
      <c r="I139" s="283"/>
    </row>
    <row r="140" spans="1:9" x14ac:dyDescent="0.3">
      <c r="A140" s="257">
        <f>ROW()</f>
        <v>140</v>
      </c>
      <c r="B140" s="257" t="s">
        <v>492</v>
      </c>
      <c r="C140" s="260" t="s">
        <v>1028</v>
      </c>
      <c r="D140" s="257" t="s">
        <v>65</v>
      </c>
      <c r="G140" s="245"/>
      <c r="H140" s="245"/>
      <c r="I140" s="283"/>
    </row>
    <row r="141" spans="1:9" x14ac:dyDescent="0.3">
      <c r="A141" s="257">
        <f>ROW()</f>
        <v>141</v>
      </c>
      <c r="B141" s="257" t="s">
        <v>492</v>
      </c>
      <c r="C141" s="260" t="s">
        <v>1029</v>
      </c>
      <c r="D141" s="257" t="s">
        <v>65</v>
      </c>
      <c r="G141" s="245"/>
      <c r="H141" s="245"/>
      <c r="I141" s="283"/>
    </row>
    <row r="142" spans="1:9" x14ac:dyDescent="0.3">
      <c r="A142" s="257">
        <f>ROW()</f>
        <v>142</v>
      </c>
      <c r="B142" s="257" t="s">
        <v>492</v>
      </c>
      <c r="C142" s="260" t="s">
        <v>1030</v>
      </c>
      <c r="D142" s="257" t="s">
        <v>65</v>
      </c>
      <c r="G142" s="245"/>
      <c r="H142" s="245"/>
      <c r="I142" s="283"/>
    </row>
    <row r="143" spans="1:9" x14ac:dyDescent="0.3">
      <c r="A143" s="257">
        <f>ROW()</f>
        <v>143</v>
      </c>
      <c r="B143" s="257" t="s">
        <v>492</v>
      </c>
      <c r="C143" s="260" t="s">
        <v>1031</v>
      </c>
      <c r="D143" s="257" t="s">
        <v>332</v>
      </c>
      <c r="G143" s="245"/>
    </row>
    <row r="144" spans="1:9" x14ac:dyDescent="0.3">
      <c r="A144" s="257">
        <f>ROW()</f>
        <v>144</v>
      </c>
      <c r="B144" s="257" t="s">
        <v>492</v>
      </c>
      <c r="C144" s="260" t="s">
        <v>1032</v>
      </c>
      <c r="D144" s="257" t="s">
        <v>333</v>
      </c>
    </row>
    <row r="145" spans="1:4" x14ac:dyDescent="0.3">
      <c r="A145" s="257">
        <f>ROW()</f>
        <v>145</v>
      </c>
      <c r="B145" s="257" t="s">
        <v>492</v>
      </c>
      <c r="C145" s="260" t="s">
        <v>1033</v>
      </c>
      <c r="D145" s="257" t="s">
        <v>334</v>
      </c>
    </row>
    <row r="146" spans="1:4" x14ac:dyDescent="0.3">
      <c r="A146" s="257">
        <f>ROW()</f>
        <v>146</v>
      </c>
      <c r="B146" s="257" t="s">
        <v>492</v>
      </c>
      <c r="C146" s="260" t="s">
        <v>1034</v>
      </c>
      <c r="D146" s="257" t="s">
        <v>65</v>
      </c>
    </row>
    <row r="147" spans="1:4" x14ac:dyDescent="0.3">
      <c r="A147" s="257">
        <f>ROW()</f>
        <v>147</v>
      </c>
      <c r="B147" s="257" t="s">
        <v>492</v>
      </c>
      <c r="C147" s="260" t="s">
        <v>1035</v>
      </c>
      <c r="D147" s="257" t="s">
        <v>65</v>
      </c>
    </row>
    <row r="148" spans="1:4" x14ac:dyDescent="0.3">
      <c r="A148" s="257">
        <f>ROW()</f>
        <v>148</v>
      </c>
      <c r="B148" s="257" t="s">
        <v>492</v>
      </c>
      <c r="C148" s="260" t="s">
        <v>56</v>
      </c>
      <c r="D148" s="257" t="s">
        <v>65</v>
      </c>
    </row>
    <row r="149" spans="1:4" x14ac:dyDescent="0.3">
      <c r="A149" s="257">
        <f>ROW()</f>
        <v>149</v>
      </c>
      <c r="B149" s="257" t="s">
        <v>492</v>
      </c>
      <c r="C149" s="260" t="s">
        <v>58</v>
      </c>
      <c r="D149" s="257" t="s">
        <v>64</v>
      </c>
    </row>
    <row r="150" spans="1:4" x14ac:dyDescent="0.3">
      <c r="A150" s="257">
        <f>ROW()</f>
        <v>150</v>
      </c>
      <c r="B150" s="257" t="s">
        <v>331</v>
      </c>
      <c r="C150" s="260" t="s">
        <v>1006</v>
      </c>
      <c r="D150" s="257" t="s">
        <v>64</v>
      </c>
    </row>
    <row r="151" spans="1:4" x14ac:dyDescent="0.3">
      <c r="A151" s="257">
        <f>ROW()</f>
        <v>151</v>
      </c>
      <c r="B151" s="257" t="s">
        <v>331</v>
      </c>
      <c r="C151" s="261" t="s">
        <v>1007</v>
      </c>
      <c r="D151" s="257" t="s">
        <v>65</v>
      </c>
    </row>
    <row r="152" spans="1:4" x14ac:dyDescent="0.3">
      <c r="A152" s="257">
        <f>ROW()</f>
        <v>152</v>
      </c>
      <c r="B152" s="257" t="s">
        <v>331</v>
      </c>
      <c r="C152" s="261" t="s">
        <v>1008</v>
      </c>
      <c r="D152" s="257" t="s">
        <v>65</v>
      </c>
    </row>
    <row r="153" spans="1:4" x14ac:dyDescent="0.3">
      <c r="A153" s="257">
        <f>ROW()</f>
        <v>153</v>
      </c>
      <c r="B153" s="257" t="s">
        <v>331</v>
      </c>
      <c r="C153" s="261" t="s">
        <v>24</v>
      </c>
      <c r="D153" s="257" t="s">
        <v>64</v>
      </c>
    </row>
    <row r="154" spans="1:4" x14ac:dyDescent="0.3">
      <c r="A154" s="257">
        <f>ROW()</f>
        <v>154</v>
      </c>
      <c r="B154" s="257" t="s">
        <v>331</v>
      </c>
      <c r="C154" s="282" t="s">
        <v>1009</v>
      </c>
      <c r="D154" s="257" t="s">
        <v>65</v>
      </c>
    </row>
    <row r="155" spans="1:4" x14ac:dyDescent="0.3">
      <c r="A155" s="257">
        <f>ROW()</f>
        <v>155</v>
      </c>
      <c r="B155" s="257" t="s">
        <v>331</v>
      </c>
      <c r="C155" s="261" t="s">
        <v>1010</v>
      </c>
      <c r="D155" s="257" t="s">
        <v>65</v>
      </c>
    </row>
    <row r="156" spans="1:4" x14ac:dyDescent="0.3">
      <c r="A156" s="257">
        <f>ROW()</f>
        <v>156</v>
      </c>
      <c r="B156" s="257" t="s">
        <v>331</v>
      </c>
      <c r="C156" s="260" t="s">
        <v>1011</v>
      </c>
      <c r="D156" s="257" t="s">
        <v>64</v>
      </c>
    </row>
    <row r="157" spans="1:4" x14ac:dyDescent="0.3">
      <c r="A157" s="257">
        <f>ROW()</f>
        <v>157</v>
      </c>
      <c r="B157" s="257" t="s">
        <v>331</v>
      </c>
      <c r="C157" s="260" t="s">
        <v>1012</v>
      </c>
      <c r="D157" s="257" t="s">
        <v>65</v>
      </c>
    </row>
    <row r="158" spans="1:4" x14ac:dyDescent="0.3">
      <c r="A158" s="257">
        <f>ROW()</f>
        <v>158</v>
      </c>
      <c r="B158" s="257" t="s">
        <v>331</v>
      </c>
      <c r="C158" s="258" t="s">
        <v>29</v>
      </c>
      <c r="D158" s="257" t="s">
        <v>64</v>
      </c>
    </row>
    <row r="159" spans="1:4" x14ac:dyDescent="0.3">
      <c r="A159" s="257">
        <f>ROW()</f>
        <v>159</v>
      </c>
      <c r="B159" s="257" t="s">
        <v>331</v>
      </c>
      <c r="C159" s="258" t="s">
        <v>30</v>
      </c>
      <c r="D159" s="257" t="s">
        <v>65</v>
      </c>
    </row>
    <row r="160" spans="1:4" x14ac:dyDescent="0.3">
      <c r="A160" s="257">
        <f>ROW()</f>
        <v>160</v>
      </c>
      <c r="B160" s="257" t="s">
        <v>331</v>
      </c>
      <c r="C160" s="258" t="s">
        <v>31</v>
      </c>
      <c r="D160" s="257" t="s">
        <v>65</v>
      </c>
    </row>
    <row r="161" spans="1:4" x14ac:dyDescent="0.3">
      <c r="A161" s="257">
        <f>ROW()</f>
        <v>161</v>
      </c>
      <c r="B161" s="257" t="s">
        <v>331</v>
      </c>
      <c r="C161" s="258" t="s">
        <v>32</v>
      </c>
      <c r="D161" s="257" t="s">
        <v>68</v>
      </c>
    </row>
    <row r="162" spans="1:4" x14ac:dyDescent="0.3">
      <c r="A162" s="257">
        <f>ROW()</f>
        <v>162</v>
      </c>
      <c r="B162" s="257" t="s">
        <v>331</v>
      </c>
      <c r="C162" s="258" t="s">
        <v>1013</v>
      </c>
      <c r="D162" s="257" t="s">
        <v>64</v>
      </c>
    </row>
    <row r="163" spans="1:4" x14ac:dyDescent="0.3">
      <c r="A163" s="257">
        <f>ROW()</f>
        <v>163</v>
      </c>
      <c r="B163" s="257" t="s">
        <v>331</v>
      </c>
      <c r="C163" s="258" t="s">
        <v>1014</v>
      </c>
      <c r="D163" s="257" t="s">
        <v>64</v>
      </c>
    </row>
    <row r="164" spans="1:4" x14ac:dyDescent="0.3">
      <c r="A164" s="257">
        <f>ROW()</f>
        <v>164</v>
      </c>
      <c r="B164" s="257" t="s">
        <v>331</v>
      </c>
      <c r="C164" s="258" t="s">
        <v>1015</v>
      </c>
      <c r="D164" s="318" t="s">
        <v>65</v>
      </c>
    </row>
    <row r="165" spans="1:4" x14ac:dyDescent="0.3">
      <c r="A165" s="257">
        <f>ROW()</f>
        <v>165</v>
      </c>
      <c r="B165" s="257" t="s">
        <v>331</v>
      </c>
      <c r="C165" s="258" t="s">
        <v>1016</v>
      </c>
      <c r="D165" s="257" t="s">
        <v>65</v>
      </c>
    </row>
    <row r="166" spans="1:4" x14ac:dyDescent="0.3">
      <c r="A166" s="257">
        <f>ROW()</f>
        <v>166</v>
      </c>
      <c r="B166" s="257" t="s">
        <v>331</v>
      </c>
      <c r="C166" s="259" t="s">
        <v>1017</v>
      </c>
      <c r="D166" s="257" t="s">
        <v>78</v>
      </c>
    </row>
    <row r="167" spans="1:4" x14ac:dyDescent="0.3">
      <c r="A167" s="257">
        <f>ROW()</f>
        <v>167</v>
      </c>
      <c r="B167" s="257" t="s">
        <v>331</v>
      </c>
      <c r="C167" s="259" t="s">
        <v>1018</v>
      </c>
      <c r="D167" s="257" t="s">
        <v>65</v>
      </c>
    </row>
    <row r="168" spans="1:4" x14ac:dyDescent="0.3">
      <c r="A168" s="257">
        <f>ROW()</f>
        <v>168</v>
      </c>
      <c r="B168" s="257" t="s">
        <v>331</v>
      </c>
      <c r="C168" s="259" t="s">
        <v>1019</v>
      </c>
      <c r="D168" s="257" t="s">
        <v>64</v>
      </c>
    </row>
    <row r="169" spans="1:4" x14ac:dyDescent="0.3">
      <c r="A169" s="257">
        <f>ROW()</f>
        <v>169</v>
      </c>
      <c r="B169" s="257" t="s">
        <v>331</v>
      </c>
      <c r="C169" s="259" t="s">
        <v>1020</v>
      </c>
      <c r="D169" s="257" t="s">
        <v>64</v>
      </c>
    </row>
    <row r="170" spans="1:4" x14ac:dyDescent="0.3">
      <c r="A170" s="257">
        <f>ROW()</f>
        <v>170</v>
      </c>
      <c r="B170" s="257" t="s">
        <v>331</v>
      </c>
      <c r="C170" s="259" t="s">
        <v>1021</v>
      </c>
      <c r="D170" s="257" t="s">
        <v>64</v>
      </c>
    </row>
    <row r="171" spans="1:4" x14ac:dyDescent="0.3">
      <c r="A171" s="257">
        <f>ROW()</f>
        <v>171</v>
      </c>
      <c r="B171" s="257" t="s">
        <v>331</v>
      </c>
      <c r="C171" s="259" t="s">
        <v>1022</v>
      </c>
      <c r="D171" s="257" t="s">
        <v>65</v>
      </c>
    </row>
    <row r="172" spans="1:4" x14ac:dyDescent="0.3">
      <c r="A172" s="257">
        <f>ROW()</f>
        <v>172</v>
      </c>
      <c r="B172" s="257" t="s">
        <v>331</v>
      </c>
      <c r="C172" s="259" t="s">
        <v>1023</v>
      </c>
      <c r="D172" s="257" t="s">
        <v>64</v>
      </c>
    </row>
    <row r="173" spans="1:4" x14ac:dyDescent="0.3">
      <c r="A173" s="257">
        <f>ROW()</f>
        <v>173</v>
      </c>
      <c r="B173" s="257" t="s">
        <v>331</v>
      </c>
      <c r="C173" s="259" t="s">
        <v>1024</v>
      </c>
      <c r="D173" s="257" t="s">
        <v>65</v>
      </c>
    </row>
    <row r="174" spans="1:4" x14ac:dyDescent="0.3">
      <c r="A174" s="257">
        <f>ROW()</f>
        <v>174</v>
      </c>
      <c r="B174" s="257" t="s">
        <v>331</v>
      </c>
      <c r="C174" s="259" t="s">
        <v>1025</v>
      </c>
      <c r="D174" s="257" t="s">
        <v>64</v>
      </c>
    </row>
    <row r="175" spans="1:4" x14ac:dyDescent="0.3">
      <c r="A175" s="257">
        <f>ROW()</f>
        <v>175</v>
      </c>
      <c r="B175" s="257" t="s">
        <v>331</v>
      </c>
      <c r="C175" s="260" t="s">
        <v>1026</v>
      </c>
      <c r="D175" s="257" t="s">
        <v>64</v>
      </c>
    </row>
    <row r="176" spans="1:4" x14ac:dyDescent="0.3">
      <c r="A176" s="257">
        <f>ROW()</f>
        <v>176</v>
      </c>
      <c r="B176" s="257" t="s">
        <v>331</v>
      </c>
      <c r="C176" s="260" t="s">
        <v>1027</v>
      </c>
      <c r="D176" s="257" t="s">
        <v>65</v>
      </c>
    </row>
    <row r="177" spans="1:4" x14ac:dyDescent="0.3">
      <c r="A177" s="257">
        <f>ROW()</f>
        <v>177</v>
      </c>
      <c r="B177" s="257" t="s">
        <v>331</v>
      </c>
      <c r="C177" s="260" t="s">
        <v>1028</v>
      </c>
      <c r="D177" s="257" t="s">
        <v>65</v>
      </c>
    </row>
    <row r="178" spans="1:4" x14ac:dyDescent="0.3">
      <c r="A178" s="257">
        <f>ROW()</f>
        <v>178</v>
      </c>
      <c r="B178" s="257" t="s">
        <v>331</v>
      </c>
      <c r="C178" s="260" t="s">
        <v>1029</v>
      </c>
      <c r="D178" s="257" t="s">
        <v>65</v>
      </c>
    </row>
    <row r="179" spans="1:4" x14ac:dyDescent="0.3">
      <c r="A179" s="257">
        <f>ROW()</f>
        <v>179</v>
      </c>
      <c r="B179" s="257" t="s">
        <v>331</v>
      </c>
      <c r="C179" s="260" t="s">
        <v>1030</v>
      </c>
      <c r="D179" s="257" t="s">
        <v>65</v>
      </c>
    </row>
    <row r="180" spans="1:4" x14ac:dyDescent="0.3">
      <c r="A180" s="257">
        <f>ROW()</f>
        <v>180</v>
      </c>
      <c r="B180" s="257" t="s">
        <v>331</v>
      </c>
      <c r="C180" s="260" t="s">
        <v>1031</v>
      </c>
      <c r="D180" s="257" t="s">
        <v>332</v>
      </c>
    </row>
    <row r="181" spans="1:4" x14ac:dyDescent="0.3">
      <c r="A181" s="257">
        <f>ROW()</f>
        <v>181</v>
      </c>
      <c r="B181" s="257" t="s">
        <v>331</v>
      </c>
      <c r="C181" s="260" t="s">
        <v>1032</v>
      </c>
      <c r="D181" s="257" t="s">
        <v>333</v>
      </c>
    </row>
    <row r="182" spans="1:4" x14ac:dyDescent="0.3">
      <c r="A182" s="257">
        <f>ROW()</f>
        <v>182</v>
      </c>
      <c r="B182" s="257" t="s">
        <v>331</v>
      </c>
      <c r="C182" s="260" t="s">
        <v>1033</v>
      </c>
      <c r="D182" s="257" t="s">
        <v>334</v>
      </c>
    </row>
    <row r="183" spans="1:4" x14ac:dyDescent="0.3">
      <c r="A183" s="257">
        <f>ROW()</f>
        <v>183</v>
      </c>
      <c r="B183" s="257" t="s">
        <v>331</v>
      </c>
      <c r="C183" s="260" t="s">
        <v>1034</v>
      </c>
      <c r="D183" s="257" t="s">
        <v>65</v>
      </c>
    </row>
    <row r="184" spans="1:4" x14ac:dyDescent="0.3">
      <c r="A184" s="257">
        <f>ROW()</f>
        <v>184</v>
      </c>
      <c r="B184" s="257" t="s">
        <v>331</v>
      </c>
      <c r="C184" s="260" t="s">
        <v>1035</v>
      </c>
      <c r="D184" s="257" t="s">
        <v>65</v>
      </c>
    </row>
    <row r="185" spans="1:4" x14ac:dyDescent="0.3">
      <c r="A185" s="257">
        <f>ROW()</f>
        <v>185</v>
      </c>
      <c r="B185" s="257" t="s">
        <v>331</v>
      </c>
      <c r="C185" s="260" t="s">
        <v>56</v>
      </c>
      <c r="D185" s="257" t="s">
        <v>65</v>
      </c>
    </row>
    <row r="186" spans="1:4" x14ac:dyDescent="0.3">
      <c r="A186" s="257">
        <f>ROW()</f>
        <v>186</v>
      </c>
      <c r="B186" s="257" t="s">
        <v>331</v>
      </c>
      <c r="C186" s="260" t="s">
        <v>58</v>
      </c>
      <c r="D186" s="257" t="s">
        <v>64</v>
      </c>
    </row>
    <row r="187" spans="1:4" x14ac:dyDescent="0.3">
      <c r="A187" s="257">
        <f>ROW()</f>
        <v>187</v>
      </c>
      <c r="B187" s="257" t="s">
        <v>193</v>
      </c>
      <c r="C187" s="282" t="s">
        <v>1006</v>
      </c>
      <c r="D187" s="257" t="s">
        <v>64</v>
      </c>
    </row>
    <row r="188" spans="1:4" x14ac:dyDescent="0.3">
      <c r="A188" s="257">
        <f>ROW()</f>
        <v>188</v>
      </c>
      <c r="B188" s="257" t="s">
        <v>193</v>
      </c>
      <c r="C188" s="261" t="s">
        <v>1007</v>
      </c>
      <c r="D188" s="257" t="s">
        <v>64</v>
      </c>
    </row>
    <row r="189" spans="1:4" x14ac:dyDescent="0.3">
      <c r="A189" s="257">
        <f>ROW()</f>
        <v>189</v>
      </c>
      <c r="B189" s="257" t="s">
        <v>193</v>
      </c>
      <c r="C189" s="260" t="s">
        <v>1008</v>
      </c>
      <c r="D189" s="257" t="s">
        <v>65</v>
      </c>
    </row>
    <row r="190" spans="1:4" x14ac:dyDescent="0.3">
      <c r="A190" s="257">
        <f>ROW()</f>
        <v>190</v>
      </c>
      <c r="B190" s="257" t="s">
        <v>193</v>
      </c>
      <c r="C190" s="260" t="s">
        <v>24</v>
      </c>
      <c r="D190" s="257" t="s">
        <v>64</v>
      </c>
    </row>
    <row r="191" spans="1:4" x14ac:dyDescent="0.3">
      <c r="A191" s="257">
        <f>ROW()</f>
        <v>191</v>
      </c>
      <c r="B191" s="257" t="s">
        <v>193</v>
      </c>
      <c r="C191" s="258" t="s">
        <v>1009</v>
      </c>
      <c r="D191" s="257" t="s">
        <v>64</v>
      </c>
    </row>
    <row r="192" spans="1:4" x14ac:dyDescent="0.3">
      <c r="A192" s="257">
        <f>ROW()</f>
        <v>192</v>
      </c>
      <c r="B192" s="257" t="s">
        <v>193</v>
      </c>
      <c r="C192" s="258" t="s">
        <v>1010</v>
      </c>
      <c r="D192" s="257" t="s">
        <v>64</v>
      </c>
    </row>
    <row r="193" spans="1:4" x14ac:dyDescent="0.3">
      <c r="A193" s="257">
        <f>ROW()</f>
        <v>193</v>
      </c>
      <c r="B193" s="257" t="s">
        <v>193</v>
      </c>
      <c r="C193" s="258" t="s">
        <v>1011</v>
      </c>
      <c r="D193" s="257" t="s">
        <v>64</v>
      </c>
    </row>
    <row r="194" spans="1:4" x14ac:dyDescent="0.3">
      <c r="A194" s="257">
        <f>ROW()</f>
        <v>194</v>
      </c>
      <c r="B194" s="257" t="s">
        <v>193</v>
      </c>
      <c r="C194" s="258" t="s">
        <v>1012</v>
      </c>
      <c r="D194" s="257" t="s">
        <v>65</v>
      </c>
    </row>
    <row r="195" spans="1:4" x14ac:dyDescent="0.3">
      <c r="A195" s="257">
        <f>ROW()</f>
        <v>195</v>
      </c>
      <c r="B195" s="257" t="s">
        <v>193</v>
      </c>
      <c r="C195" s="258" t="s">
        <v>29</v>
      </c>
      <c r="D195" s="257" t="s">
        <v>64</v>
      </c>
    </row>
    <row r="196" spans="1:4" x14ac:dyDescent="0.3">
      <c r="A196" s="257">
        <f>ROW()</f>
        <v>196</v>
      </c>
      <c r="B196" s="257" t="s">
        <v>193</v>
      </c>
      <c r="C196" s="258" t="s">
        <v>30</v>
      </c>
      <c r="D196" s="257" t="s">
        <v>65</v>
      </c>
    </row>
    <row r="197" spans="1:4" x14ac:dyDescent="0.3">
      <c r="A197" s="257">
        <f>ROW()</f>
        <v>197</v>
      </c>
      <c r="B197" s="257" t="s">
        <v>193</v>
      </c>
      <c r="C197" s="258" t="s">
        <v>31</v>
      </c>
      <c r="D197" s="257" t="s">
        <v>65</v>
      </c>
    </row>
    <row r="198" spans="1:4" x14ac:dyDescent="0.3">
      <c r="A198" s="257">
        <f>ROW()</f>
        <v>198</v>
      </c>
      <c r="B198" s="257" t="s">
        <v>193</v>
      </c>
      <c r="C198" s="258" t="s">
        <v>32</v>
      </c>
      <c r="D198" s="257" t="s">
        <v>68</v>
      </c>
    </row>
    <row r="199" spans="1:4" x14ac:dyDescent="0.3">
      <c r="A199" s="257">
        <f>ROW()</f>
        <v>199</v>
      </c>
      <c r="B199" s="257" t="s">
        <v>193</v>
      </c>
      <c r="C199" s="259" t="s">
        <v>1013</v>
      </c>
      <c r="D199" s="257" t="s">
        <v>64</v>
      </c>
    </row>
    <row r="200" spans="1:4" x14ac:dyDescent="0.3">
      <c r="A200" s="257">
        <f>ROW()</f>
        <v>200</v>
      </c>
      <c r="B200" s="257" t="s">
        <v>193</v>
      </c>
      <c r="C200" s="259" t="s">
        <v>1014</v>
      </c>
      <c r="D200" s="257" t="s">
        <v>64</v>
      </c>
    </row>
    <row r="201" spans="1:4" x14ac:dyDescent="0.3">
      <c r="A201" s="257">
        <f>ROW()</f>
        <v>201</v>
      </c>
      <c r="B201" s="257" t="s">
        <v>193</v>
      </c>
      <c r="C201" s="259" t="s">
        <v>1015</v>
      </c>
      <c r="D201" s="257" t="s">
        <v>64</v>
      </c>
    </row>
    <row r="202" spans="1:4" x14ac:dyDescent="0.3">
      <c r="A202" s="257">
        <f>ROW()</f>
        <v>202</v>
      </c>
      <c r="B202" s="257" t="s">
        <v>193</v>
      </c>
      <c r="C202" s="259" t="s">
        <v>1016</v>
      </c>
      <c r="D202" s="257" t="s">
        <v>65</v>
      </c>
    </row>
    <row r="203" spans="1:4" x14ac:dyDescent="0.3">
      <c r="A203" s="257">
        <f>ROW()</f>
        <v>203</v>
      </c>
      <c r="B203" s="257" t="s">
        <v>193</v>
      </c>
      <c r="C203" s="259" t="s">
        <v>1017</v>
      </c>
      <c r="D203" s="257" t="s">
        <v>97</v>
      </c>
    </row>
    <row r="204" spans="1:4" x14ac:dyDescent="0.3">
      <c r="A204" s="257">
        <f>ROW()</f>
        <v>204</v>
      </c>
      <c r="B204" s="257" t="s">
        <v>193</v>
      </c>
      <c r="C204" s="259" t="s">
        <v>1018</v>
      </c>
      <c r="D204" s="257" t="s">
        <v>65</v>
      </c>
    </row>
    <row r="205" spans="1:4" x14ac:dyDescent="0.3">
      <c r="A205" s="257">
        <f>ROW()</f>
        <v>205</v>
      </c>
      <c r="B205" s="257" t="s">
        <v>193</v>
      </c>
      <c r="C205" s="259" t="s">
        <v>1019</v>
      </c>
      <c r="D205" s="257" t="s">
        <v>65</v>
      </c>
    </row>
    <row r="206" spans="1:4" x14ac:dyDescent="0.3">
      <c r="A206" s="257">
        <f>ROW()</f>
        <v>206</v>
      </c>
      <c r="B206" s="257" t="s">
        <v>193</v>
      </c>
      <c r="C206" s="259" t="s">
        <v>1020</v>
      </c>
      <c r="D206" s="257" t="s">
        <v>65</v>
      </c>
    </row>
    <row r="207" spans="1:4" x14ac:dyDescent="0.3">
      <c r="A207" s="257">
        <f>ROW()</f>
        <v>207</v>
      </c>
      <c r="B207" s="257" t="s">
        <v>193</v>
      </c>
      <c r="C207" s="260" t="s">
        <v>1021</v>
      </c>
      <c r="D207" s="257" t="s">
        <v>65</v>
      </c>
    </row>
    <row r="208" spans="1:4" x14ac:dyDescent="0.3">
      <c r="A208" s="257">
        <f>ROW()</f>
        <v>208</v>
      </c>
      <c r="B208" s="257" t="s">
        <v>193</v>
      </c>
      <c r="C208" s="260" t="s">
        <v>1022</v>
      </c>
      <c r="D208" s="257" t="s">
        <v>65</v>
      </c>
    </row>
    <row r="209" spans="1:4" x14ac:dyDescent="0.3">
      <c r="A209" s="257">
        <f>ROW()</f>
        <v>209</v>
      </c>
      <c r="B209" s="257" t="s">
        <v>193</v>
      </c>
      <c r="C209" s="260" t="s">
        <v>1023</v>
      </c>
      <c r="D209" s="257" t="s">
        <v>64</v>
      </c>
    </row>
    <row r="210" spans="1:4" x14ac:dyDescent="0.3">
      <c r="A210" s="257">
        <f>ROW()</f>
        <v>210</v>
      </c>
      <c r="B210" s="257" t="s">
        <v>193</v>
      </c>
      <c r="C210" s="260" t="s">
        <v>1024</v>
      </c>
      <c r="D210" s="257" t="s">
        <v>65</v>
      </c>
    </row>
    <row r="211" spans="1:4" x14ac:dyDescent="0.3">
      <c r="A211" s="257">
        <f>ROW()</f>
        <v>211</v>
      </c>
      <c r="B211" s="257" t="s">
        <v>193</v>
      </c>
      <c r="C211" s="260" t="s">
        <v>1025</v>
      </c>
      <c r="D211" s="257" t="s">
        <v>64</v>
      </c>
    </row>
    <row r="212" spans="1:4" x14ac:dyDescent="0.3">
      <c r="A212" s="257">
        <f>ROW()</f>
        <v>212</v>
      </c>
      <c r="B212" s="257" t="s">
        <v>193</v>
      </c>
      <c r="C212" s="260" t="s">
        <v>1026</v>
      </c>
      <c r="D212" s="257" t="s">
        <v>64</v>
      </c>
    </row>
    <row r="213" spans="1:4" x14ac:dyDescent="0.3">
      <c r="A213" s="257">
        <f>ROW()</f>
        <v>213</v>
      </c>
      <c r="B213" s="257" t="s">
        <v>193</v>
      </c>
      <c r="C213" s="260" t="s">
        <v>1027</v>
      </c>
      <c r="D213" s="257" t="s">
        <v>65</v>
      </c>
    </row>
    <row r="214" spans="1:4" x14ac:dyDescent="0.3">
      <c r="A214" s="257">
        <f>ROW()</f>
        <v>214</v>
      </c>
      <c r="B214" s="257" t="s">
        <v>193</v>
      </c>
      <c r="C214" s="260" t="s">
        <v>1028</v>
      </c>
      <c r="D214" s="257" t="s">
        <v>64</v>
      </c>
    </row>
    <row r="215" spans="1:4" x14ac:dyDescent="0.3">
      <c r="A215" s="257">
        <f>ROW()</f>
        <v>215</v>
      </c>
      <c r="B215" s="257" t="s">
        <v>193</v>
      </c>
      <c r="C215" s="260" t="s">
        <v>1029</v>
      </c>
      <c r="D215" s="257" t="s">
        <v>64</v>
      </c>
    </row>
    <row r="216" spans="1:4" x14ac:dyDescent="0.3">
      <c r="A216" s="257">
        <f>ROW()</f>
        <v>216</v>
      </c>
      <c r="B216" s="257" t="s">
        <v>193</v>
      </c>
      <c r="C216" s="260" t="s">
        <v>1030</v>
      </c>
      <c r="D216" s="257"/>
    </row>
    <row r="217" spans="1:4" x14ac:dyDescent="0.3">
      <c r="A217" s="257">
        <f>ROW()</f>
        <v>217</v>
      </c>
      <c r="B217" s="257" t="s">
        <v>193</v>
      </c>
      <c r="C217" s="260" t="s">
        <v>1031</v>
      </c>
      <c r="D217" s="257" t="s">
        <v>65</v>
      </c>
    </row>
    <row r="218" spans="1:4" x14ac:dyDescent="0.3">
      <c r="A218" s="257">
        <f>ROW()</f>
        <v>218</v>
      </c>
      <c r="B218" s="257" t="s">
        <v>193</v>
      </c>
      <c r="C218" s="260" t="s">
        <v>1032</v>
      </c>
      <c r="D218" s="257" t="s">
        <v>65</v>
      </c>
    </row>
    <row r="219" spans="1:4" x14ac:dyDescent="0.3">
      <c r="A219" s="257">
        <f>ROW()</f>
        <v>219</v>
      </c>
      <c r="B219" s="257" t="s">
        <v>193</v>
      </c>
      <c r="C219" s="260" t="s">
        <v>1033</v>
      </c>
      <c r="D219" s="257" t="s">
        <v>65</v>
      </c>
    </row>
    <row r="220" spans="1:4" x14ac:dyDescent="0.3">
      <c r="A220" s="257">
        <f>ROW()</f>
        <v>220</v>
      </c>
      <c r="B220" s="257" t="s">
        <v>193</v>
      </c>
      <c r="C220" s="260" t="s">
        <v>1034</v>
      </c>
      <c r="D220" s="257" t="s">
        <v>194</v>
      </c>
    </row>
    <row r="221" spans="1:4" x14ac:dyDescent="0.3">
      <c r="A221" s="257">
        <f>ROW()</f>
        <v>221</v>
      </c>
      <c r="B221" s="257" t="s">
        <v>193</v>
      </c>
      <c r="C221" s="260" t="s">
        <v>1035</v>
      </c>
      <c r="D221" s="257" t="s">
        <v>65</v>
      </c>
    </row>
    <row r="222" spans="1:4" x14ac:dyDescent="0.3">
      <c r="A222" s="257">
        <f>ROW()</f>
        <v>222</v>
      </c>
      <c r="B222" s="257" t="s">
        <v>193</v>
      </c>
      <c r="C222" s="261" t="s">
        <v>56</v>
      </c>
      <c r="D222" s="257" t="s">
        <v>65</v>
      </c>
    </row>
    <row r="223" spans="1:4" x14ac:dyDescent="0.3">
      <c r="A223" s="257">
        <f>ROW()</f>
        <v>223</v>
      </c>
      <c r="B223" s="257" t="s">
        <v>193</v>
      </c>
      <c r="C223" s="261" t="s">
        <v>58</v>
      </c>
      <c r="D223" s="257" t="s">
        <v>65</v>
      </c>
    </row>
    <row r="224" spans="1:4" x14ac:dyDescent="0.3">
      <c r="A224" s="257">
        <f>ROW()</f>
        <v>224</v>
      </c>
      <c r="B224" s="257" t="s">
        <v>235</v>
      </c>
      <c r="C224" s="260" t="s">
        <v>1006</v>
      </c>
      <c r="D224" s="257" t="s">
        <v>64</v>
      </c>
    </row>
    <row r="225" spans="1:4" x14ac:dyDescent="0.3">
      <c r="A225" s="257">
        <f>ROW()</f>
        <v>225</v>
      </c>
      <c r="B225" s="257" t="s">
        <v>235</v>
      </c>
      <c r="C225" s="260" t="s">
        <v>1007</v>
      </c>
      <c r="D225" s="257" t="s">
        <v>64</v>
      </c>
    </row>
    <row r="226" spans="1:4" x14ac:dyDescent="0.3">
      <c r="A226" s="257">
        <f>ROW()</f>
        <v>226</v>
      </c>
      <c r="B226" s="257" t="s">
        <v>235</v>
      </c>
      <c r="C226" s="261" t="s">
        <v>1008</v>
      </c>
      <c r="D226" s="257" t="s">
        <v>64</v>
      </c>
    </row>
    <row r="227" spans="1:4" x14ac:dyDescent="0.3">
      <c r="A227" s="257">
        <f>ROW()</f>
        <v>227</v>
      </c>
      <c r="B227" s="257" t="s">
        <v>235</v>
      </c>
      <c r="C227" s="261" t="s">
        <v>24</v>
      </c>
      <c r="D227" s="257" t="s">
        <v>64</v>
      </c>
    </row>
    <row r="228" spans="1:4" x14ac:dyDescent="0.3">
      <c r="A228" s="257">
        <f>ROW()</f>
        <v>228</v>
      </c>
      <c r="B228" s="257" t="s">
        <v>235</v>
      </c>
      <c r="C228" s="261" t="s">
        <v>1009</v>
      </c>
      <c r="D228" s="257" t="s">
        <v>65</v>
      </c>
    </row>
    <row r="229" spans="1:4" x14ac:dyDescent="0.3">
      <c r="A229" s="257">
        <f>ROW()</f>
        <v>229</v>
      </c>
      <c r="B229" s="257" t="s">
        <v>235</v>
      </c>
      <c r="C229" s="282" t="s">
        <v>1010</v>
      </c>
      <c r="D229" s="257" t="s">
        <v>65</v>
      </c>
    </row>
    <row r="230" spans="1:4" x14ac:dyDescent="0.3">
      <c r="A230" s="257">
        <f>ROW()</f>
        <v>230</v>
      </c>
      <c r="B230" s="257" t="s">
        <v>235</v>
      </c>
      <c r="C230" s="261" t="s">
        <v>1011</v>
      </c>
      <c r="D230" s="257" t="s">
        <v>64</v>
      </c>
    </row>
    <row r="231" spans="1:4" x14ac:dyDescent="0.3">
      <c r="A231" s="257">
        <f>ROW()</f>
        <v>231</v>
      </c>
      <c r="B231" s="257" t="s">
        <v>235</v>
      </c>
      <c r="C231" s="260" t="s">
        <v>1012</v>
      </c>
      <c r="D231" s="257" t="s">
        <v>65</v>
      </c>
    </row>
    <row r="232" spans="1:4" x14ac:dyDescent="0.3">
      <c r="A232" s="257">
        <f>ROW()</f>
        <v>232</v>
      </c>
      <c r="B232" s="257" t="s">
        <v>235</v>
      </c>
      <c r="C232" s="260" t="s">
        <v>29</v>
      </c>
      <c r="D232" s="257" t="s">
        <v>64</v>
      </c>
    </row>
    <row r="233" spans="1:4" x14ac:dyDescent="0.3">
      <c r="A233" s="257">
        <f>ROW()</f>
        <v>233</v>
      </c>
      <c r="B233" s="257" t="s">
        <v>235</v>
      </c>
      <c r="C233" s="258" t="s">
        <v>30</v>
      </c>
      <c r="D233" s="257" t="s">
        <v>64</v>
      </c>
    </row>
    <row r="234" spans="1:4" x14ac:dyDescent="0.3">
      <c r="A234" s="257">
        <f>ROW()</f>
        <v>234</v>
      </c>
      <c r="B234" s="257" t="s">
        <v>235</v>
      </c>
      <c r="C234" s="258" t="s">
        <v>31</v>
      </c>
      <c r="D234" s="257" t="s">
        <v>64</v>
      </c>
    </row>
    <row r="235" spans="1:4" x14ac:dyDescent="0.3">
      <c r="A235" s="257">
        <f>ROW()</f>
        <v>235</v>
      </c>
      <c r="B235" s="257" t="s">
        <v>235</v>
      </c>
      <c r="C235" s="258" t="s">
        <v>32</v>
      </c>
      <c r="D235" s="257" t="s">
        <v>68</v>
      </c>
    </row>
    <row r="236" spans="1:4" x14ac:dyDescent="0.3">
      <c r="A236" s="257">
        <f>ROW()</f>
        <v>236</v>
      </c>
      <c r="B236" s="257" t="s">
        <v>235</v>
      </c>
      <c r="C236" s="258" t="s">
        <v>1013</v>
      </c>
      <c r="D236" s="257" t="s">
        <v>64</v>
      </c>
    </row>
    <row r="237" spans="1:4" x14ac:dyDescent="0.3">
      <c r="A237" s="257">
        <f>ROW()</f>
        <v>237</v>
      </c>
      <c r="B237" s="257" t="s">
        <v>235</v>
      </c>
      <c r="C237" s="258" t="s">
        <v>1014</v>
      </c>
      <c r="D237" s="257" t="s">
        <v>64</v>
      </c>
    </row>
    <row r="238" spans="1:4" x14ac:dyDescent="0.3">
      <c r="A238" s="257">
        <f>ROW()</f>
        <v>238</v>
      </c>
      <c r="B238" s="257" t="s">
        <v>235</v>
      </c>
      <c r="C238" s="258" t="s">
        <v>1015</v>
      </c>
      <c r="D238" s="257" t="s">
        <v>64</v>
      </c>
    </row>
    <row r="239" spans="1:4" x14ac:dyDescent="0.3">
      <c r="A239" s="257">
        <f>ROW()</f>
        <v>239</v>
      </c>
      <c r="B239" s="257" t="s">
        <v>235</v>
      </c>
      <c r="C239" s="258" t="s">
        <v>1016</v>
      </c>
      <c r="D239" s="257" t="s">
        <v>64</v>
      </c>
    </row>
    <row r="240" spans="1:4" x14ac:dyDescent="0.3">
      <c r="A240" s="257">
        <f>ROW()</f>
        <v>240</v>
      </c>
      <c r="B240" s="257" t="s">
        <v>235</v>
      </c>
      <c r="C240" s="258" t="s">
        <v>1017</v>
      </c>
      <c r="D240" s="257" t="s">
        <v>1036</v>
      </c>
    </row>
    <row r="241" spans="1:4" x14ac:dyDescent="0.3">
      <c r="A241" s="257">
        <f>ROW()</f>
        <v>241</v>
      </c>
      <c r="B241" s="257" t="s">
        <v>235</v>
      </c>
      <c r="C241" s="259" t="s">
        <v>1018</v>
      </c>
      <c r="D241" s="257" t="s">
        <v>64</v>
      </c>
    </row>
    <row r="242" spans="1:4" x14ac:dyDescent="0.3">
      <c r="A242" s="257">
        <f>ROW()</f>
        <v>242</v>
      </c>
      <c r="B242" s="257" t="s">
        <v>235</v>
      </c>
      <c r="C242" s="259" t="s">
        <v>1019</v>
      </c>
      <c r="D242" s="257" t="s">
        <v>64</v>
      </c>
    </row>
    <row r="243" spans="1:4" x14ac:dyDescent="0.3">
      <c r="A243" s="257">
        <f>ROW()</f>
        <v>243</v>
      </c>
      <c r="B243" s="257" t="s">
        <v>235</v>
      </c>
      <c r="C243" s="259" t="s">
        <v>1020</v>
      </c>
      <c r="D243" s="257" t="s">
        <v>64</v>
      </c>
    </row>
    <row r="244" spans="1:4" x14ac:dyDescent="0.3">
      <c r="A244" s="257">
        <f>ROW()</f>
        <v>244</v>
      </c>
      <c r="B244" s="257" t="s">
        <v>235</v>
      </c>
      <c r="C244" s="259" t="s">
        <v>1021</v>
      </c>
      <c r="D244" s="257" t="s">
        <v>64</v>
      </c>
    </row>
    <row r="245" spans="1:4" x14ac:dyDescent="0.3">
      <c r="A245" s="257">
        <f>ROW()</f>
        <v>245</v>
      </c>
      <c r="B245" s="257" t="s">
        <v>235</v>
      </c>
      <c r="C245" s="259" t="s">
        <v>1022</v>
      </c>
      <c r="D245" s="257" t="s">
        <v>64</v>
      </c>
    </row>
    <row r="246" spans="1:4" x14ac:dyDescent="0.3">
      <c r="A246" s="257">
        <f>ROW()</f>
        <v>246</v>
      </c>
      <c r="B246" s="257" t="s">
        <v>235</v>
      </c>
      <c r="C246" s="259" t="s">
        <v>1023</v>
      </c>
      <c r="D246" s="257" t="s">
        <v>64</v>
      </c>
    </row>
    <row r="247" spans="1:4" x14ac:dyDescent="0.3">
      <c r="A247" s="257">
        <f>ROW()</f>
        <v>247</v>
      </c>
      <c r="B247" s="257" t="s">
        <v>235</v>
      </c>
      <c r="C247" s="259" t="s">
        <v>1024</v>
      </c>
      <c r="D247" s="257" t="s">
        <v>64</v>
      </c>
    </row>
    <row r="248" spans="1:4" x14ac:dyDescent="0.3">
      <c r="A248" s="257">
        <f>ROW()</f>
        <v>248</v>
      </c>
      <c r="B248" s="257" t="s">
        <v>235</v>
      </c>
      <c r="C248" s="259" t="s">
        <v>1025</v>
      </c>
      <c r="D248" s="257" t="s">
        <v>65</v>
      </c>
    </row>
    <row r="249" spans="1:4" x14ac:dyDescent="0.3">
      <c r="A249" s="257">
        <f>ROW()</f>
        <v>249</v>
      </c>
      <c r="B249" s="257" t="s">
        <v>235</v>
      </c>
      <c r="C249" s="260" t="s">
        <v>1026</v>
      </c>
      <c r="D249" s="257" t="s">
        <v>64</v>
      </c>
    </row>
    <row r="250" spans="1:4" x14ac:dyDescent="0.3">
      <c r="A250" s="257">
        <f>ROW()</f>
        <v>250</v>
      </c>
      <c r="B250" s="257" t="s">
        <v>235</v>
      </c>
      <c r="C250" s="260" t="s">
        <v>1027</v>
      </c>
      <c r="D250" s="257" t="s">
        <v>236</v>
      </c>
    </row>
    <row r="251" spans="1:4" x14ac:dyDescent="0.3">
      <c r="A251" s="257">
        <f>ROW()</f>
        <v>251</v>
      </c>
      <c r="B251" s="257" t="s">
        <v>235</v>
      </c>
      <c r="C251" s="260" t="s">
        <v>1028</v>
      </c>
      <c r="D251" s="257" t="s">
        <v>64</v>
      </c>
    </row>
    <row r="252" spans="1:4" x14ac:dyDescent="0.3">
      <c r="A252" s="257">
        <f>ROW()</f>
        <v>252</v>
      </c>
      <c r="B252" s="257" t="s">
        <v>235</v>
      </c>
      <c r="C252" s="260" t="s">
        <v>1029</v>
      </c>
      <c r="D252" s="257" t="s">
        <v>64</v>
      </c>
    </row>
    <row r="253" spans="1:4" x14ac:dyDescent="0.3">
      <c r="A253" s="257">
        <f>ROW()</f>
        <v>253</v>
      </c>
      <c r="B253" s="257" t="s">
        <v>235</v>
      </c>
      <c r="C253" s="260" t="s">
        <v>1030</v>
      </c>
      <c r="D253" s="257" t="s">
        <v>68</v>
      </c>
    </row>
    <row r="254" spans="1:4" x14ac:dyDescent="0.3">
      <c r="A254" s="257">
        <f>ROW()</f>
        <v>254</v>
      </c>
      <c r="B254" s="257" t="s">
        <v>235</v>
      </c>
      <c r="C254" s="260" t="s">
        <v>1031</v>
      </c>
      <c r="D254" s="257" t="s">
        <v>237</v>
      </c>
    </row>
    <row r="255" spans="1:4" x14ac:dyDescent="0.3">
      <c r="A255" s="257">
        <f>ROW()</f>
        <v>255</v>
      </c>
      <c r="B255" s="257" t="s">
        <v>235</v>
      </c>
      <c r="C255" s="260" t="s">
        <v>1032</v>
      </c>
      <c r="D255" s="257" t="s">
        <v>238</v>
      </c>
    </row>
    <row r="256" spans="1:4" x14ac:dyDescent="0.3">
      <c r="A256" s="257">
        <f>ROW()</f>
        <v>256</v>
      </c>
      <c r="B256" s="257" t="s">
        <v>235</v>
      </c>
      <c r="C256" s="260" t="s">
        <v>1033</v>
      </c>
      <c r="D256" s="257" t="s">
        <v>65</v>
      </c>
    </row>
    <row r="257" spans="1:4" x14ac:dyDescent="0.3">
      <c r="A257" s="257">
        <f>ROW()</f>
        <v>257</v>
      </c>
      <c r="B257" s="257" t="s">
        <v>235</v>
      </c>
      <c r="C257" s="260" t="s">
        <v>1034</v>
      </c>
      <c r="D257" s="257" t="s">
        <v>65</v>
      </c>
    </row>
    <row r="258" spans="1:4" x14ac:dyDescent="0.3">
      <c r="A258" s="257">
        <f>ROW()</f>
        <v>258</v>
      </c>
      <c r="B258" s="257" t="s">
        <v>235</v>
      </c>
      <c r="C258" s="260" t="s">
        <v>1035</v>
      </c>
      <c r="D258" s="257" t="s">
        <v>239</v>
      </c>
    </row>
    <row r="259" spans="1:4" x14ac:dyDescent="0.3">
      <c r="A259" s="257">
        <f>ROW()</f>
        <v>259</v>
      </c>
      <c r="B259" s="257" t="s">
        <v>235</v>
      </c>
      <c r="C259" s="260" t="s">
        <v>56</v>
      </c>
      <c r="D259" s="257" t="s">
        <v>64</v>
      </c>
    </row>
    <row r="260" spans="1:4" x14ac:dyDescent="0.3">
      <c r="A260" s="257">
        <f>ROW()</f>
        <v>260</v>
      </c>
      <c r="B260" s="257" t="s">
        <v>235</v>
      </c>
      <c r="C260" s="260" t="s">
        <v>58</v>
      </c>
      <c r="D260" s="257" t="s">
        <v>64</v>
      </c>
    </row>
    <row r="261" spans="1:4" x14ac:dyDescent="0.3">
      <c r="A261" s="257">
        <f>ROW()</f>
        <v>261</v>
      </c>
      <c r="B261" s="257" t="s">
        <v>129</v>
      </c>
      <c r="C261" s="261" t="s">
        <v>1006</v>
      </c>
      <c r="D261" s="257" t="s">
        <v>64</v>
      </c>
    </row>
    <row r="262" spans="1:4" x14ac:dyDescent="0.3">
      <c r="A262" s="257">
        <f>ROW()</f>
        <v>262</v>
      </c>
      <c r="B262" s="257" t="s">
        <v>129</v>
      </c>
      <c r="C262" s="261" t="s">
        <v>1007</v>
      </c>
      <c r="D262" s="257" t="s">
        <v>65</v>
      </c>
    </row>
    <row r="263" spans="1:4" x14ac:dyDescent="0.3">
      <c r="A263" s="257">
        <f>ROW()</f>
        <v>263</v>
      </c>
      <c r="B263" s="257" t="s">
        <v>129</v>
      </c>
      <c r="C263" s="261" t="s">
        <v>1008</v>
      </c>
      <c r="D263" s="257" t="s">
        <v>65</v>
      </c>
    </row>
    <row r="264" spans="1:4" x14ac:dyDescent="0.3">
      <c r="A264" s="257">
        <f>ROW()</f>
        <v>264</v>
      </c>
      <c r="B264" s="257" t="s">
        <v>129</v>
      </c>
      <c r="C264" s="282" t="s">
        <v>24</v>
      </c>
      <c r="D264" s="257" t="s">
        <v>64</v>
      </c>
    </row>
    <row r="265" spans="1:4" x14ac:dyDescent="0.3">
      <c r="A265" s="257">
        <f>ROW()</f>
        <v>265</v>
      </c>
      <c r="B265" s="257" t="s">
        <v>129</v>
      </c>
      <c r="C265" s="261" t="s">
        <v>1009</v>
      </c>
      <c r="D265" s="257" t="s">
        <v>64</v>
      </c>
    </row>
    <row r="266" spans="1:4" x14ac:dyDescent="0.3">
      <c r="A266" s="257">
        <f>ROW()</f>
        <v>266</v>
      </c>
      <c r="B266" s="257" t="s">
        <v>129</v>
      </c>
      <c r="C266" s="260" t="s">
        <v>1010</v>
      </c>
      <c r="D266" s="257" t="s">
        <v>64</v>
      </c>
    </row>
    <row r="267" spans="1:4" x14ac:dyDescent="0.3">
      <c r="A267" s="257">
        <f>ROW()</f>
        <v>267</v>
      </c>
      <c r="B267" s="257" t="s">
        <v>129</v>
      </c>
      <c r="C267" s="260" t="s">
        <v>1011</v>
      </c>
      <c r="D267" s="257" t="s">
        <v>64</v>
      </c>
    </row>
    <row r="268" spans="1:4" x14ac:dyDescent="0.3">
      <c r="A268" s="257">
        <f>ROW()</f>
        <v>268</v>
      </c>
      <c r="B268" s="257" t="s">
        <v>129</v>
      </c>
      <c r="C268" s="258" t="s">
        <v>1012</v>
      </c>
      <c r="D268" s="257" t="s">
        <v>65</v>
      </c>
    </row>
    <row r="269" spans="1:4" x14ac:dyDescent="0.3">
      <c r="A269" s="257">
        <f>ROW()</f>
        <v>269</v>
      </c>
      <c r="B269" s="257" t="s">
        <v>129</v>
      </c>
      <c r="C269" s="258" t="s">
        <v>29</v>
      </c>
      <c r="D269" s="257" t="s">
        <v>64</v>
      </c>
    </row>
    <row r="270" spans="1:4" x14ac:dyDescent="0.3">
      <c r="A270" s="257">
        <f>ROW()</f>
        <v>270</v>
      </c>
      <c r="B270" s="257" t="s">
        <v>129</v>
      </c>
      <c r="C270" s="258" t="s">
        <v>30</v>
      </c>
      <c r="D270" s="257" t="s">
        <v>64</v>
      </c>
    </row>
    <row r="271" spans="1:4" x14ac:dyDescent="0.3">
      <c r="A271" s="257">
        <f>ROW()</f>
        <v>271</v>
      </c>
      <c r="B271" s="257" t="s">
        <v>129</v>
      </c>
      <c r="C271" s="258" t="s">
        <v>31</v>
      </c>
      <c r="D271" s="257" t="s">
        <v>64</v>
      </c>
    </row>
    <row r="272" spans="1:4" x14ac:dyDescent="0.3">
      <c r="A272" s="257">
        <f>ROW()</f>
        <v>272</v>
      </c>
      <c r="B272" s="257" t="s">
        <v>129</v>
      </c>
      <c r="C272" s="258" t="s">
        <v>32</v>
      </c>
      <c r="D272" s="257" t="s">
        <v>68</v>
      </c>
    </row>
    <row r="273" spans="1:4" x14ac:dyDescent="0.3">
      <c r="A273" s="257">
        <f>ROW()</f>
        <v>273</v>
      </c>
      <c r="B273" s="257" t="s">
        <v>129</v>
      </c>
      <c r="C273" s="258" t="s">
        <v>1013</v>
      </c>
      <c r="D273" s="257" t="s">
        <v>64</v>
      </c>
    </row>
    <row r="274" spans="1:4" x14ac:dyDescent="0.3">
      <c r="A274" s="257">
        <f>ROW()</f>
        <v>274</v>
      </c>
      <c r="B274" s="257" t="s">
        <v>129</v>
      </c>
      <c r="C274" s="258" t="s">
        <v>1014</v>
      </c>
      <c r="D274" s="257" t="s">
        <v>64</v>
      </c>
    </row>
    <row r="275" spans="1:4" x14ac:dyDescent="0.3">
      <c r="A275" s="257">
        <f>ROW()</f>
        <v>275</v>
      </c>
      <c r="B275" s="257" t="s">
        <v>129</v>
      </c>
      <c r="C275" s="258" t="s">
        <v>1015</v>
      </c>
      <c r="D275" s="257" t="s">
        <v>64</v>
      </c>
    </row>
    <row r="276" spans="1:4" x14ac:dyDescent="0.3">
      <c r="A276" s="257">
        <f>ROW()</f>
        <v>276</v>
      </c>
      <c r="B276" s="257" t="s">
        <v>129</v>
      </c>
      <c r="C276" s="259" t="s">
        <v>1016</v>
      </c>
      <c r="D276" s="257" t="s">
        <v>65</v>
      </c>
    </row>
    <row r="277" spans="1:4" x14ac:dyDescent="0.3">
      <c r="A277" s="257">
        <f>ROW()</f>
        <v>277</v>
      </c>
      <c r="B277" s="257" t="s">
        <v>129</v>
      </c>
      <c r="C277" s="259" t="s">
        <v>1017</v>
      </c>
      <c r="D277" s="257" t="s">
        <v>78</v>
      </c>
    </row>
    <row r="278" spans="1:4" x14ac:dyDescent="0.3">
      <c r="A278" s="257">
        <f>ROW()</f>
        <v>278</v>
      </c>
      <c r="B278" s="257" t="s">
        <v>129</v>
      </c>
      <c r="C278" s="259" t="s">
        <v>1018</v>
      </c>
      <c r="D278" s="257" t="s">
        <v>64</v>
      </c>
    </row>
    <row r="279" spans="1:4" x14ac:dyDescent="0.3">
      <c r="A279" s="257">
        <f>ROW()</f>
        <v>279</v>
      </c>
      <c r="B279" s="257" t="s">
        <v>129</v>
      </c>
      <c r="C279" s="259" t="s">
        <v>1019</v>
      </c>
      <c r="D279" s="257" t="s">
        <v>64</v>
      </c>
    </row>
    <row r="280" spans="1:4" x14ac:dyDescent="0.3">
      <c r="A280" s="257">
        <f>ROW()</f>
        <v>280</v>
      </c>
      <c r="B280" s="257" t="s">
        <v>129</v>
      </c>
      <c r="C280" s="259" t="s">
        <v>1020</v>
      </c>
      <c r="D280" s="257" t="s">
        <v>64</v>
      </c>
    </row>
    <row r="281" spans="1:4" x14ac:dyDescent="0.3">
      <c r="A281" s="257">
        <f>ROW()</f>
        <v>281</v>
      </c>
      <c r="B281" s="257" t="s">
        <v>129</v>
      </c>
      <c r="C281" s="259" t="s">
        <v>1021</v>
      </c>
      <c r="D281" s="257" t="s">
        <v>64</v>
      </c>
    </row>
    <row r="282" spans="1:4" x14ac:dyDescent="0.3">
      <c r="A282" s="257">
        <f>ROW()</f>
        <v>282</v>
      </c>
      <c r="B282" s="257" t="s">
        <v>129</v>
      </c>
      <c r="C282" s="259" t="s">
        <v>1022</v>
      </c>
      <c r="D282" s="257" t="s">
        <v>65</v>
      </c>
    </row>
    <row r="283" spans="1:4" x14ac:dyDescent="0.3">
      <c r="A283" s="257">
        <f>ROW()</f>
        <v>283</v>
      </c>
      <c r="B283" s="257" t="s">
        <v>129</v>
      </c>
      <c r="C283" s="259" t="s">
        <v>1023</v>
      </c>
      <c r="D283" s="257" t="s">
        <v>64</v>
      </c>
    </row>
    <row r="284" spans="1:4" x14ac:dyDescent="0.3">
      <c r="A284" s="257">
        <f>ROW()</f>
        <v>284</v>
      </c>
      <c r="B284" s="257" t="s">
        <v>129</v>
      </c>
      <c r="C284" s="260" t="s">
        <v>1024</v>
      </c>
      <c r="D284" s="257" t="s">
        <v>65</v>
      </c>
    </row>
    <row r="285" spans="1:4" x14ac:dyDescent="0.3">
      <c r="A285" s="257">
        <f>ROW()</f>
        <v>285</v>
      </c>
      <c r="B285" s="257" t="s">
        <v>129</v>
      </c>
      <c r="C285" s="260" t="s">
        <v>1025</v>
      </c>
      <c r="D285" s="257" t="s">
        <v>64</v>
      </c>
    </row>
    <row r="286" spans="1:4" x14ac:dyDescent="0.3">
      <c r="A286" s="257">
        <f>ROW()</f>
        <v>286</v>
      </c>
      <c r="B286" s="257" t="s">
        <v>129</v>
      </c>
      <c r="C286" s="260" t="s">
        <v>1026</v>
      </c>
      <c r="D286" s="257" t="s">
        <v>64</v>
      </c>
    </row>
    <row r="287" spans="1:4" x14ac:dyDescent="0.3">
      <c r="A287" s="257">
        <f>ROW()</f>
        <v>287</v>
      </c>
      <c r="B287" s="257" t="s">
        <v>129</v>
      </c>
      <c r="C287" s="260" t="s">
        <v>1027</v>
      </c>
      <c r="D287" s="257" t="s">
        <v>65</v>
      </c>
    </row>
    <row r="288" spans="1:4" x14ac:dyDescent="0.3">
      <c r="A288" s="257">
        <f>ROW()</f>
        <v>288</v>
      </c>
      <c r="B288" s="257" t="s">
        <v>129</v>
      </c>
      <c r="C288" s="260" t="s">
        <v>1028</v>
      </c>
      <c r="D288" s="257" t="s">
        <v>64</v>
      </c>
    </row>
    <row r="289" spans="1:4" x14ac:dyDescent="0.3">
      <c r="A289" s="257">
        <f>ROW()</f>
        <v>289</v>
      </c>
      <c r="B289" s="257" t="s">
        <v>129</v>
      </c>
      <c r="C289" s="260" t="s">
        <v>1029</v>
      </c>
      <c r="D289" s="257" t="s">
        <v>64</v>
      </c>
    </row>
    <row r="290" spans="1:4" x14ac:dyDescent="0.3">
      <c r="A290" s="257">
        <f>ROW()</f>
        <v>290</v>
      </c>
      <c r="B290" s="257" t="s">
        <v>129</v>
      </c>
      <c r="C290" s="260" t="s">
        <v>1030</v>
      </c>
      <c r="D290" s="257" t="s">
        <v>130</v>
      </c>
    </row>
    <row r="291" spans="1:4" x14ac:dyDescent="0.3">
      <c r="A291" s="257">
        <f>ROW()</f>
        <v>291</v>
      </c>
      <c r="B291" s="257" t="s">
        <v>129</v>
      </c>
      <c r="C291" s="260" t="s">
        <v>1031</v>
      </c>
      <c r="D291" s="257" t="s">
        <v>131</v>
      </c>
    </row>
    <row r="292" spans="1:4" x14ac:dyDescent="0.3">
      <c r="A292" s="257">
        <f>ROW()</f>
        <v>292</v>
      </c>
      <c r="B292" s="257" t="s">
        <v>129</v>
      </c>
      <c r="C292" s="260" t="s">
        <v>1032</v>
      </c>
      <c r="D292" s="257" t="s">
        <v>65</v>
      </c>
    </row>
    <row r="293" spans="1:4" x14ac:dyDescent="0.3">
      <c r="A293" s="257">
        <f>ROW()</f>
        <v>293</v>
      </c>
      <c r="B293" s="257" t="s">
        <v>129</v>
      </c>
      <c r="C293" s="260" t="s">
        <v>1033</v>
      </c>
      <c r="D293" s="257" t="s">
        <v>65</v>
      </c>
    </row>
    <row r="294" spans="1:4" x14ac:dyDescent="0.3">
      <c r="A294" s="257">
        <f>ROW()</f>
        <v>294</v>
      </c>
      <c r="B294" s="257" t="s">
        <v>129</v>
      </c>
      <c r="C294" s="260" t="s">
        <v>1034</v>
      </c>
      <c r="D294" s="257" t="s">
        <v>65</v>
      </c>
    </row>
    <row r="295" spans="1:4" x14ac:dyDescent="0.3">
      <c r="A295" s="257">
        <f>ROW()</f>
        <v>295</v>
      </c>
      <c r="B295" s="257" t="s">
        <v>129</v>
      </c>
      <c r="C295" s="260" t="s">
        <v>1035</v>
      </c>
      <c r="D295" s="257" t="s">
        <v>132</v>
      </c>
    </row>
    <row r="296" spans="1:4" x14ac:dyDescent="0.3">
      <c r="A296" s="257">
        <f>ROW()</f>
        <v>296</v>
      </c>
      <c r="B296" s="257" t="s">
        <v>129</v>
      </c>
      <c r="C296" s="260" t="s">
        <v>56</v>
      </c>
      <c r="D296" s="257" t="s">
        <v>65</v>
      </c>
    </row>
    <row r="297" spans="1:4" x14ac:dyDescent="0.3">
      <c r="A297" s="257">
        <f>ROW()</f>
        <v>297</v>
      </c>
      <c r="B297" s="257" t="s">
        <v>129</v>
      </c>
      <c r="C297" s="260" t="s">
        <v>58</v>
      </c>
      <c r="D297" s="257" t="s">
        <v>64</v>
      </c>
    </row>
    <row r="298" spans="1:4" x14ac:dyDescent="0.3">
      <c r="A298" s="257">
        <f>ROW()</f>
        <v>298</v>
      </c>
      <c r="B298" s="257" t="s">
        <v>286</v>
      </c>
      <c r="C298" s="258" t="s">
        <v>1006</v>
      </c>
      <c r="D298" s="257" t="s">
        <v>64</v>
      </c>
    </row>
    <row r="299" spans="1:4" x14ac:dyDescent="0.3">
      <c r="A299" s="257">
        <f>ROW()</f>
        <v>299</v>
      </c>
      <c r="B299" s="257" t="s">
        <v>286</v>
      </c>
      <c r="C299" s="258" t="s">
        <v>1007</v>
      </c>
      <c r="D299" s="257" t="s">
        <v>64</v>
      </c>
    </row>
    <row r="300" spans="1:4" x14ac:dyDescent="0.3">
      <c r="A300" s="257">
        <f>ROW()</f>
        <v>300</v>
      </c>
      <c r="B300" s="257" t="s">
        <v>286</v>
      </c>
      <c r="C300" s="258" t="s">
        <v>1008</v>
      </c>
      <c r="D300" s="257" t="s">
        <v>65</v>
      </c>
    </row>
    <row r="301" spans="1:4" x14ac:dyDescent="0.3">
      <c r="A301" s="257">
        <f>ROW()</f>
        <v>301</v>
      </c>
      <c r="B301" s="257" t="s">
        <v>286</v>
      </c>
      <c r="C301" s="258" t="s">
        <v>24</v>
      </c>
      <c r="D301" s="257" t="s">
        <v>64</v>
      </c>
    </row>
    <row r="302" spans="1:4" x14ac:dyDescent="0.3">
      <c r="A302" s="257">
        <f>ROW()</f>
        <v>302</v>
      </c>
      <c r="B302" s="257" t="s">
        <v>286</v>
      </c>
      <c r="C302" s="258" t="s">
        <v>1009</v>
      </c>
      <c r="D302" s="257" t="s">
        <v>64</v>
      </c>
    </row>
    <row r="303" spans="1:4" x14ac:dyDescent="0.3">
      <c r="A303" s="257">
        <f>ROW()</f>
        <v>303</v>
      </c>
      <c r="B303" s="257" t="s">
        <v>286</v>
      </c>
      <c r="C303" s="258" t="s">
        <v>1010</v>
      </c>
      <c r="D303" s="257" t="s">
        <v>65</v>
      </c>
    </row>
    <row r="304" spans="1:4" x14ac:dyDescent="0.3">
      <c r="A304" s="257">
        <f>ROW()</f>
        <v>304</v>
      </c>
      <c r="B304" s="257" t="s">
        <v>286</v>
      </c>
      <c r="C304" s="258" t="s">
        <v>1011</v>
      </c>
      <c r="D304" s="257" t="s">
        <v>64</v>
      </c>
    </row>
    <row r="305" spans="1:4" x14ac:dyDescent="0.3">
      <c r="A305" s="257">
        <f>ROW()</f>
        <v>305</v>
      </c>
      <c r="B305" s="257" t="s">
        <v>286</v>
      </c>
      <c r="C305" s="258" t="s">
        <v>1012</v>
      </c>
      <c r="D305" s="257" t="s">
        <v>65</v>
      </c>
    </row>
    <row r="306" spans="1:4" x14ac:dyDescent="0.3">
      <c r="A306" s="257">
        <f>ROW()</f>
        <v>306</v>
      </c>
      <c r="B306" s="257" t="s">
        <v>286</v>
      </c>
      <c r="C306" s="259" t="s">
        <v>29</v>
      </c>
      <c r="D306" s="257" t="s">
        <v>64</v>
      </c>
    </row>
    <row r="307" spans="1:4" x14ac:dyDescent="0.3">
      <c r="A307" s="257">
        <f>ROW()</f>
        <v>307</v>
      </c>
      <c r="B307" s="257" t="s">
        <v>286</v>
      </c>
      <c r="C307" s="259" t="s">
        <v>30</v>
      </c>
      <c r="D307" s="257" t="s">
        <v>64</v>
      </c>
    </row>
    <row r="308" spans="1:4" x14ac:dyDescent="0.3">
      <c r="A308" s="257">
        <f>ROW()</f>
        <v>308</v>
      </c>
      <c r="B308" s="257" t="s">
        <v>286</v>
      </c>
      <c r="C308" s="259" t="s">
        <v>31</v>
      </c>
      <c r="D308" s="257" t="s">
        <v>64</v>
      </c>
    </row>
    <row r="309" spans="1:4" x14ac:dyDescent="0.3">
      <c r="A309" s="257">
        <f>ROW()</f>
        <v>309</v>
      </c>
      <c r="B309" s="257" t="s">
        <v>286</v>
      </c>
      <c r="C309" s="259" t="s">
        <v>32</v>
      </c>
      <c r="D309" s="257" t="s">
        <v>68</v>
      </c>
    </row>
    <row r="310" spans="1:4" x14ac:dyDescent="0.3">
      <c r="A310" s="257">
        <f>ROW()</f>
        <v>310</v>
      </c>
      <c r="B310" s="257" t="s">
        <v>286</v>
      </c>
      <c r="C310" s="259" t="s">
        <v>1013</v>
      </c>
      <c r="D310" s="257" t="s">
        <v>64</v>
      </c>
    </row>
    <row r="311" spans="1:4" x14ac:dyDescent="0.3">
      <c r="A311" s="257">
        <f>ROW()</f>
        <v>311</v>
      </c>
      <c r="B311" s="257" t="s">
        <v>286</v>
      </c>
      <c r="C311" s="259" t="s">
        <v>1014</v>
      </c>
      <c r="D311" s="257" t="s">
        <v>64</v>
      </c>
    </row>
    <row r="312" spans="1:4" x14ac:dyDescent="0.3">
      <c r="A312" s="257">
        <f>ROW()</f>
        <v>312</v>
      </c>
      <c r="B312" s="257" t="s">
        <v>286</v>
      </c>
      <c r="C312" s="259" t="s">
        <v>1015</v>
      </c>
      <c r="D312" s="257" t="s">
        <v>65</v>
      </c>
    </row>
    <row r="313" spans="1:4" x14ac:dyDescent="0.3">
      <c r="A313" s="257">
        <f>ROW()</f>
        <v>313</v>
      </c>
      <c r="B313" s="257" t="s">
        <v>286</v>
      </c>
      <c r="C313" s="259" t="s">
        <v>1016</v>
      </c>
      <c r="D313" s="257" t="s">
        <v>65</v>
      </c>
    </row>
    <row r="314" spans="1:4" x14ac:dyDescent="0.3">
      <c r="A314" s="257">
        <f>ROW()</f>
        <v>314</v>
      </c>
      <c r="B314" s="257" t="s">
        <v>286</v>
      </c>
      <c r="C314" s="260" t="s">
        <v>1017</v>
      </c>
      <c r="D314" s="257" t="s">
        <v>78</v>
      </c>
    </row>
    <row r="315" spans="1:4" x14ac:dyDescent="0.3">
      <c r="A315" s="257">
        <f>ROW()</f>
        <v>315</v>
      </c>
      <c r="B315" s="257" t="s">
        <v>286</v>
      </c>
      <c r="C315" s="260" t="s">
        <v>1018</v>
      </c>
      <c r="D315" s="257" t="s">
        <v>65</v>
      </c>
    </row>
    <row r="316" spans="1:4" x14ac:dyDescent="0.3">
      <c r="A316" s="257">
        <f>ROW()</f>
        <v>316</v>
      </c>
      <c r="B316" s="257" t="s">
        <v>286</v>
      </c>
      <c r="C316" s="260" t="s">
        <v>1019</v>
      </c>
      <c r="D316" s="257" t="s">
        <v>64</v>
      </c>
    </row>
    <row r="317" spans="1:4" x14ac:dyDescent="0.3">
      <c r="A317" s="257">
        <f>ROW()</f>
        <v>317</v>
      </c>
      <c r="B317" s="257" t="s">
        <v>286</v>
      </c>
      <c r="C317" s="260" t="s">
        <v>1020</v>
      </c>
      <c r="D317" s="257" t="s">
        <v>64</v>
      </c>
    </row>
    <row r="318" spans="1:4" x14ac:dyDescent="0.3">
      <c r="A318" s="257">
        <f>ROW()</f>
        <v>318</v>
      </c>
      <c r="B318" s="257" t="s">
        <v>286</v>
      </c>
      <c r="C318" s="260" t="s">
        <v>1021</v>
      </c>
      <c r="D318" s="257" t="s">
        <v>64</v>
      </c>
    </row>
    <row r="319" spans="1:4" x14ac:dyDescent="0.3">
      <c r="A319" s="257">
        <f>ROW()</f>
        <v>319</v>
      </c>
      <c r="B319" s="257" t="s">
        <v>286</v>
      </c>
      <c r="C319" s="260" t="s">
        <v>1022</v>
      </c>
      <c r="D319" s="257" t="s">
        <v>65</v>
      </c>
    </row>
    <row r="320" spans="1:4" x14ac:dyDescent="0.3">
      <c r="A320" s="257">
        <f>ROW()</f>
        <v>320</v>
      </c>
      <c r="B320" s="257" t="s">
        <v>286</v>
      </c>
      <c r="C320" s="260" t="s">
        <v>1023</v>
      </c>
      <c r="D320" s="257" t="s">
        <v>64</v>
      </c>
    </row>
    <row r="321" spans="1:4" x14ac:dyDescent="0.3">
      <c r="A321" s="257">
        <f>ROW()</f>
        <v>321</v>
      </c>
      <c r="B321" s="257" t="s">
        <v>286</v>
      </c>
      <c r="C321" s="260" t="s">
        <v>1024</v>
      </c>
      <c r="D321" s="257" t="s">
        <v>64</v>
      </c>
    </row>
    <row r="322" spans="1:4" x14ac:dyDescent="0.3">
      <c r="A322" s="257">
        <f>ROW()</f>
        <v>322</v>
      </c>
      <c r="B322" s="257" t="s">
        <v>286</v>
      </c>
      <c r="C322" s="260" t="s">
        <v>1025</v>
      </c>
      <c r="D322" s="257" t="s">
        <v>64</v>
      </c>
    </row>
    <row r="323" spans="1:4" x14ac:dyDescent="0.3">
      <c r="A323" s="257">
        <f>ROW()</f>
        <v>323</v>
      </c>
      <c r="B323" s="257" t="s">
        <v>286</v>
      </c>
      <c r="C323" s="260" t="s">
        <v>1026</v>
      </c>
      <c r="D323" s="257" t="s">
        <v>64</v>
      </c>
    </row>
    <row r="324" spans="1:4" x14ac:dyDescent="0.3">
      <c r="A324" s="257">
        <f>ROW()</f>
        <v>324</v>
      </c>
      <c r="B324" s="257" t="s">
        <v>286</v>
      </c>
      <c r="C324" s="260" t="s">
        <v>1027</v>
      </c>
      <c r="D324" s="257" t="s">
        <v>65</v>
      </c>
    </row>
    <row r="325" spans="1:4" x14ac:dyDescent="0.3">
      <c r="A325" s="257">
        <f>ROW()</f>
        <v>325</v>
      </c>
      <c r="B325" s="257" t="s">
        <v>286</v>
      </c>
      <c r="C325" s="260" t="s">
        <v>1028</v>
      </c>
      <c r="D325" s="257" t="s">
        <v>64</v>
      </c>
    </row>
    <row r="326" spans="1:4" x14ac:dyDescent="0.3">
      <c r="A326" s="257">
        <f>ROW()</f>
        <v>326</v>
      </c>
      <c r="B326" s="257" t="s">
        <v>286</v>
      </c>
      <c r="C326" s="260" t="s">
        <v>1029</v>
      </c>
      <c r="D326" s="257" t="s">
        <v>65</v>
      </c>
    </row>
    <row r="327" spans="1:4" x14ac:dyDescent="0.3">
      <c r="A327" s="257">
        <f>ROW()</f>
        <v>327</v>
      </c>
      <c r="B327" s="257" t="s">
        <v>286</v>
      </c>
      <c r="C327" s="260" t="s">
        <v>1030</v>
      </c>
      <c r="D327" s="257"/>
    </row>
    <row r="328" spans="1:4" x14ac:dyDescent="0.3">
      <c r="A328" s="257">
        <f>ROW()</f>
        <v>328</v>
      </c>
      <c r="B328" s="257" t="s">
        <v>286</v>
      </c>
      <c r="C328" s="261" t="s">
        <v>1031</v>
      </c>
      <c r="D328" s="257" t="s">
        <v>65</v>
      </c>
    </row>
    <row r="329" spans="1:4" x14ac:dyDescent="0.3">
      <c r="A329" s="257">
        <f>ROW()</f>
        <v>329</v>
      </c>
      <c r="B329" s="257" t="s">
        <v>286</v>
      </c>
      <c r="C329" s="261" t="s">
        <v>1032</v>
      </c>
      <c r="D329" s="257" t="s">
        <v>64</v>
      </c>
    </row>
    <row r="330" spans="1:4" x14ac:dyDescent="0.3">
      <c r="A330" s="257">
        <f>ROW()</f>
        <v>330</v>
      </c>
      <c r="B330" s="257" t="s">
        <v>286</v>
      </c>
      <c r="C330" s="261" t="s">
        <v>1033</v>
      </c>
      <c r="D330" s="257" t="s">
        <v>64</v>
      </c>
    </row>
    <row r="331" spans="1:4" x14ac:dyDescent="0.3">
      <c r="A331" s="257">
        <f>ROW()</f>
        <v>331</v>
      </c>
      <c r="B331" s="257" t="s">
        <v>286</v>
      </c>
      <c r="C331" s="282" t="s">
        <v>1034</v>
      </c>
      <c r="D331" s="257" t="s">
        <v>65</v>
      </c>
    </row>
    <row r="332" spans="1:4" x14ac:dyDescent="0.3">
      <c r="A332" s="257">
        <f>ROW()</f>
        <v>332</v>
      </c>
      <c r="B332" s="257" t="s">
        <v>286</v>
      </c>
      <c r="C332" s="261" t="s">
        <v>1035</v>
      </c>
      <c r="D332" s="257" t="s">
        <v>65</v>
      </c>
    </row>
    <row r="333" spans="1:4" x14ac:dyDescent="0.3">
      <c r="A333" s="257">
        <f>ROW()</f>
        <v>333</v>
      </c>
      <c r="B333" s="257" t="s">
        <v>286</v>
      </c>
      <c r="C333" s="260" t="s">
        <v>56</v>
      </c>
      <c r="D333" s="257" t="s">
        <v>65</v>
      </c>
    </row>
    <row r="334" spans="1:4" x14ac:dyDescent="0.3">
      <c r="A334" s="257">
        <f>ROW()</f>
        <v>334</v>
      </c>
      <c r="B334" s="257" t="s">
        <v>286</v>
      </c>
      <c r="C334" s="260" t="s">
        <v>58</v>
      </c>
      <c r="D334" s="257" t="s">
        <v>64</v>
      </c>
    </row>
    <row r="335" spans="1:4" x14ac:dyDescent="0.3">
      <c r="A335" s="257">
        <f>ROW()</f>
        <v>335</v>
      </c>
      <c r="B335" s="257" t="s">
        <v>353</v>
      </c>
      <c r="C335" s="258" t="s">
        <v>1006</v>
      </c>
      <c r="D335" s="257" t="s">
        <v>64</v>
      </c>
    </row>
    <row r="336" spans="1:4" x14ac:dyDescent="0.3">
      <c r="A336" s="257">
        <f>ROW()</f>
        <v>336</v>
      </c>
      <c r="B336" s="257" t="s">
        <v>353</v>
      </c>
      <c r="C336" s="258" t="s">
        <v>1007</v>
      </c>
      <c r="D336" s="257" t="s">
        <v>64</v>
      </c>
    </row>
    <row r="337" spans="1:4" x14ac:dyDescent="0.3">
      <c r="A337" s="257">
        <f>ROW()</f>
        <v>337</v>
      </c>
      <c r="B337" s="257" t="s">
        <v>353</v>
      </c>
      <c r="C337" s="258" t="s">
        <v>1008</v>
      </c>
      <c r="D337" s="257" t="s">
        <v>65</v>
      </c>
    </row>
    <row r="338" spans="1:4" x14ac:dyDescent="0.3">
      <c r="A338" s="257">
        <f>ROW()</f>
        <v>338</v>
      </c>
      <c r="B338" s="257" t="s">
        <v>353</v>
      </c>
      <c r="C338" s="258" t="s">
        <v>24</v>
      </c>
      <c r="D338" s="257" t="s">
        <v>64</v>
      </c>
    </row>
    <row r="339" spans="1:4" x14ac:dyDescent="0.3">
      <c r="A339" s="257">
        <f>ROW()</f>
        <v>339</v>
      </c>
      <c r="B339" s="257" t="s">
        <v>353</v>
      </c>
      <c r="C339" s="258" t="s">
        <v>1009</v>
      </c>
      <c r="D339" s="257" t="s">
        <v>64</v>
      </c>
    </row>
    <row r="340" spans="1:4" x14ac:dyDescent="0.3">
      <c r="A340" s="257">
        <f>ROW()</f>
        <v>340</v>
      </c>
      <c r="B340" s="257" t="s">
        <v>353</v>
      </c>
      <c r="C340" s="258" t="s">
        <v>1010</v>
      </c>
      <c r="D340" s="257" t="s">
        <v>65</v>
      </c>
    </row>
    <row r="341" spans="1:4" x14ac:dyDescent="0.3">
      <c r="A341" s="257">
        <f>ROW()</f>
        <v>341</v>
      </c>
      <c r="B341" s="257" t="s">
        <v>353</v>
      </c>
      <c r="C341" s="258" t="s">
        <v>1011</v>
      </c>
      <c r="D341" s="257" t="s">
        <v>64</v>
      </c>
    </row>
    <row r="342" spans="1:4" x14ac:dyDescent="0.3">
      <c r="A342" s="257">
        <f>ROW()</f>
        <v>342</v>
      </c>
      <c r="B342" s="257" t="s">
        <v>353</v>
      </c>
      <c r="C342" s="258" t="s">
        <v>1012</v>
      </c>
      <c r="D342" s="257" t="s">
        <v>65</v>
      </c>
    </row>
    <row r="343" spans="1:4" x14ac:dyDescent="0.3">
      <c r="A343" s="257">
        <f>ROW()</f>
        <v>343</v>
      </c>
      <c r="B343" s="257" t="s">
        <v>353</v>
      </c>
      <c r="C343" s="259" t="s">
        <v>29</v>
      </c>
      <c r="D343" s="257" t="s">
        <v>64</v>
      </c>
    </row>
    <row r="344" spans="1:4" x14ac:dyDescent="0.3">
      <c r="A344" s="257">
        <f>ROW()</f>
        <v>344</v>
      </c>
      <c r="B344" s="257" t="s">
        <v>353</v>
      </c>
      <c r="C344" s="259" t="s">
        <v>30</v>
      </c>
      <c r="D344" s="257" t="s">
        <v>64</v>
      </c>
    </row>
    <row r="345" spans="1:4" x14ac:dyDescent="0.3">
      <c r="A345" s="257">
        <f>ROW()</f>
        <v>345</v>
      </c>
      <c r="B345" s="257" t="s">
        <v>353</v>
      </c>
      <c r="C345" s="259" t="s">
        <v>31</v>
      </c>
      <c r="D345" s="257" t="s">
        <v>64</v>
      </c>
    </row>
    <row r="346" spans="1:4" x14ac:dyDescent="0.3">
      <c r="A346" s="257">
        <f>ROW()</f>
        <v>346</v>
      </c>
      <c r="B346" s="257" t="s">
        <v>353</v>
      </c>
      <c r="C346" s="259" t="s">
        <v>32</v>
      </c>
      <c r="D346" s="257" t="s">
        <v>68</v>
      </c>
    </row>
    <row r="347" spans="1:4" x14ac:dyDescent="0.3">
      <c r="A347" s="257">
        <f>ROW()</f>
        <v>347</v>
      </c>
      <c r="B347" s="257" t="s">
        <v>353</v>
      </c>
      <c r="C347" s="259" t="s">
        <v>1013</v>
      </c>
      <c r="D347" s="257" t="s">
        <v>65</v>
      </c>
    </row>
    <row r="348" spans="1:4" x14ac:dyDescent="0.3">
      <c r="A348" s="257">
        <f>ROW()</f>
        <v>348</v>
      </c>
      <c r="B348" s="257" t="s">
        <v>353</v>
      </c>
      <c r="C348" s="259" t="s">
        <v>1014</v>
      </c>
      <c r="D348" s="257" t="s">
        <v>65</v>
      </c>
    </row>
    <row r="349" spans="1:4" x14ac:dyDescent="0.3">
      <c r="A349" s="257">
        <f>ROW()</f>
        <v>349</v>
      </c>
      <c r="B349" s="257" t="s">
        <v>353</v>
      </c>
      <c r="C349" s="259" t="s">
        <v>1015</v>
      </c>
      <c r="D349" s="257" t="s">
        <v>65</v>
      </c>
    </row>
    <row r="350" spans="1:4" x14ac:dyDescent="0.3">
      <c r="A350" s="257">
        <f>ROW()</f>
        <v>350</v>
      </c>
      <c r="B350" s="257" t="s">
        <v>353</v>
      </c>
      <c r="C350" s="259" t="s">
        <v>1016</v>
      </c>
      <c r="D350" s="257" t="s">
        <v>65</v>
      </c>
    </row>
    <row r="351" spans="1:4" x14ac:dyDescent="0.3">
      <c r="A351" s="257">
        <f>ROW()</f>
        <v>351</v>
      </c>
      <c r="B351" s="257" t="s">
        <v>353</v>
      </c>
      <c r="C351" s="260" t="s">
        <v>1017</v>
      </c>
      <c r="D351" s="257" t="s">
        <v>78</v>
      </c>
    </row>
    <row r="352" spans="1:4" x14ac:dyDescent="0.3">
      <c r="A352" s="257">
        <f>ROW()</f>
        <v>352</v>
      </c>
      <c r="B352" s="257" t="s">
        <v>353</v>
      </c>
      <c r="C352" s="260" t="s">
        <v>1018</v>
      </c>
      <c r="D352" s="257" t="s">
        <v>65</v>
      </c>
    </row>
    <row r="353" spans="1:4" x14ac:dyDescent="0.3">
      <c r="A353" s="257">
        <f>ROW()</f>
        <v>353</v>
      </c>
      <c r="B353" s="257" t="s">
        <v>353</v>
      </c>
      <c r="C353" s="260" t="s">
        <v>1019</v>
      </c>
      <c r="D353" s="257" t="s">
        <v>64</v>
      </c>
    </row>
    <row r="354" spans="1:4" x14ac:dyDescent="0.3">
      <c r="A354" s="257">
        <f>ROW()</f>
        <v>354</v>
      </c>
      <c r="B354" s="257" t="s">
        <v>353</v>
      </c>
      <c r="C354" s="260" t="s">
        <v>1020</v>
      </c>
      <c r="D354" s="257" t="s">
        <v>64</v>
      </c>
    </row>
    <row r="355" spans="1:4" x14ac:dyDescent="0.3">
      <c r="A355" s="257">
        <f>ROW()</f>
        <v>355</v>
      </c>
      <c r="B355" s="257" t="s">
        <v>353</v>
      </c>
      <c r="C355" s="260" t="s">
        <v>1021</v>
      </c>
      <c r="D355" s="257" t="s">
        <v>64</v>
      </c>
    </row>
    <row r="356" spans="1:4" x14ac:dyDescent="0.3">
      <c r="A356" s="257">
        <f>ROW()</f>
        <v>356</v>
      </c>
      <c r="B356" s="257" t="s">
        <v>353</v>
      </c>
      <c r="C356" s="260" t="s">
        <v>1022</v>
      </c>
      <c r="D356" s="257" t="s">
        <v>65</v>
      </c>
    </row>
    <row r="357" spans="1:4" x14ac:dyDescent="0.3">
      <c r="A357" s="257">
        <f>ROW()</f>
        <v>357</v>
      </c>
      <c r="B357" s="257" t="s">
        <v>353</v>
      </c>
      <c r="C357" s="260" t="s">
        <v>1023</v>
      </c>
      <c r="D357" s="257" t="s">
        <v>64</v>
      </c>
    </row>
    <row r="358" spans="1:4" x14ac:dyDescent="0.3">
      <c r="A358" s="257">
        <f>ROW()</f>
        <v>358</v>
      </c>
      <c r="B358" s="257" t="s">
        <v>353</v>
      </c>
      <c r="C358" s="260" t="s">
        <v>1024</v>
      </c>
      <c r="D358" s="257" t="s">
        <v>64</v>
      </c>
    </row>
    <row r="359" spans="1:4" x14ac:dyDescent="0.3">
      <c r="A359" s="257">
        <f>ROW()</f>
        <v>359</v>
      </c>
      <c r="B359" s="257" t="s">
        <v>353</v>
      </c>
      <c r="C359" s="260" t="s">
        <v>1025</v>
      </c>
      <c r="D359" s="257" t="s">
        <v>64</v>
      </c>
    </row>
    <row r="360" spans="1:4" x14ac:dyDescent="0.3">
      <c r="A360" s="257">
        <f>ROW()</f>
        <v>360</v>
      </c>
      <c r="B360" s="257" t="s">
        <v>353</v>
      </c>
      <c r="C360" s="260" t="s">
        <v>1026</v>
      </c>
      <c r="D360" s="257" t="s">
        <v>64</v>
      </c>
    </row>
    <row r="361" spans="1:4" x14ac:dyDescent="0.3">
      <c r="A361" s="257">
        <f>ROW()</f>
        <v>361</v>
      </c>
      <c r="B361" s="257" t="s">
        <v>353</v>
      </c>
      <c r="C361" s="260" t="s">
        <v>1027</v>
      </c>
      <c r="D361" s="257" t="s">
        <v>65</v>
      </c>
    </row>
    <row r="362" spans="1:4" x14ac:dyDescent="0.3">
      <c r="A362" s="257">
        <f>ROW()</f>
        <v>362</v>
      </c>
      <c r="B362" s="257" t="s">
        <v>353</v>
      </c>
      <c r="C362" s="260" t="s">
        <v>1028</v>
      </c>
      <c r="D362" s="257" t="s">
        <v>64</v>
      </c>
    </row>
    <row r="363" spans="1:4" x14ac:dyDescent="0.3">
      <c r="A363" s="257">
        <f>ROW()</f>
        <v>363</v>
      </c>
      <c r="B363" s="257" t="s">
        <v>353</v>
      </c>
      <c r="C363" s="260" t="s">
        <v>1029</v>
      </c>
      <c r="D363" s="257" t="s">
        <v>65</v>
      </c>
    </row>
    <row r="364" spans="1:4" x14ac:dyDescent="0.3">
      <c r="A364" s="257">
        <f>ROW()</f>
        <v>364</v>
      </c>
      <c r="B364" s="257" t="s">
        <v>353</v>
      </c>
      <c r="C364" s="260" t="s">
        <v>1030</v>
      </c>
      <c r="D364" s="257"/>
    </row>
    <row r="365" spans="1:4" x14ac:dyDescent="0.3">
      <c r="A365" s="257">
        <f>ROW()</f>
        <v>365</v>
      </c>
      <c r="B365" s="257" t="s">
        <v>353</v>
      </c>
      <c r="C365" s="261" t="s">
        <v>1031</v>
      </c>
      <c r="D365" s="257" t="s">
        <v>65</v>
      </c>
    </row>
    <row r="366" spans="1:4" x14ac:dyDescent="0.3">
      <c r="A366" s="257">
        <f>ROW()</f>
        <v>366</v>
      </c>
      <c r="B366" s="257" t="s">
        <v>353</v>
      </c>
      <c r="C366" s="261" t="s">
        <v>1032</v>
      </c>
      <c r="D366" s="257" t="s">
        <v>64</v>
      </c>
    </row>
    <row r="367" spans="1:4" x14ac:dyDescent="0.3">
      <c r="A367" s="257">
        <f>ROW()</f>
        <v>367</v>
      </c>
      <c r="B367" s="257" t="s">
        <v>353</v>
      </c>
      <c r="C367" s="261" t="s">
        <v>1033</v>
      </c>
      <c r="D367" s="257" t="s">
        <v>64</v>
      </c>
    </row>
    <row r="368" spans="1:4" x14ac:dyDescent="0.3">
      <c r="A368" s="257">
        <f>ROW()</f>
        <v>368</v>
      </c>
      <c r="B368" s="257" t="s">
        <v>353</v>
      </c>
      <c r="C368" s="282" t="s">
        <v>1034</v>
      </c>
      <c r="D368" s="257" t="s">
        <v>65</v>
      </c>
    </row>
    <row r="369" spans="1:4" x14ac:dyDescent="0.3">
      <c r="A369" s="257">
        <f>ROW()</f>
        <v>369</v>
      </c>
      <c r="B369" s="257" t="s">
        <v>353</v>
      </c>
      <c r="C369" s="261" t="s">
        <v>1035</v>
      </c>
      <c r="D369" s="257" t="s">
        <v>65</v>
      </c>
    </row>
    <row r="370" spans="1:4" x14ac:dyDescent="0.3">
      <c r="A370" s="257">
        <f>ROW()</f>
        <v>370</v>
      </c>
      <c r="B370" s="257" t="s">
        <v>353</v>
      </c>
      <c r="C370" s="260" t="s">
        <v>56</v>
      </c>
      <c r="D370" s="257" t="s">
        <v>65</v>
      </c>
    </row>
    <row r="371" spans="1:4" x14ac:dyDescent="0.3">
      <c r="A371" s="257">
        <f>ROW()</f>
        <v>371</v>
      </c>
      <c r="B371" s="257" t="s">
        <v>353</v>
      </c>
      <c r="C371" s="260" t="s">
        <v>58</v>
      </c>
      <c r="D371" s="257" t="s">
        <v>64</v>
      </c>
    </row>
    <row r="372" spans="1:4" x14ac:dyDescent="0.3">
      <c r="A372" s="257">
        <f>ROW()</f>
        <v>372</v>
      </c>
      <c r="B372" s="257" t="s">
        <v>94</v>
      </c>
      <c r="C372" s="261" t="s">
        <v>1006</v>
      </c>
      <c r="D372" s="257" t="s">
        <v>64</v>
      </c>
    </row>
    <row r="373" spans="1:4" x14ac:dyDescent="0.3">
      <c r="A373" s="257">
        <f>ROW()</f>
        <v>373</v>
      </c>
      <c r="B373" s="257" t="s">
        <v>94</v>
      </c>
      <c r="C373" s="261" t="s">
        <v>1007</v>
      </c>
      <c r="D373" s="257" t="s">
        <v>65</v>
      </c>
    </row>
    <row r="374" spans="1:4" x14ac:dyDescent="0.3">
      <c r="A374" s="257">
        <f>ROW()</f>
        <v>374</v>
      </c>
      <c r="B374" s="257" t="s">
        <v>94</v>
      </c>
      <c r="C374" s="282" t="s">
        <v>1008</v>
      </c>
      <c r="D374" s="257" t="s">
        <v>65</v>
      </c>
    </row>
    <row r="375" spans="1:4" x14ac:dyDescent="0.3">
      <c r="A375" s="257">
        <f>ROW()</f>
        <v>375</v>
      </c>
      <c r="B375" s="257" t="s">
        <v>94</v>
      </c>
      <c r="C375" s="261" t="s">
        <v>24</v>
      </c>
      <c r="D375" s="257" t="s">
        <v>64</v>
      </c>
    </row>
    <row r="376" spans="1:4" x14ac:dyDescent="0.3">
      <c r="A376" s="257">
        <f>ROW()</f>
        <v>376</v>
      </c>
      <c r="B376" s="257" t="s">
        <v>94</v>
      </c>
      <c r="C376" s="260" t="s">
        <v>1009</v>
      </c>
      <c r="D376" s="257" t="s">
        <v>65</v>
      </c>
    </row>
    <row r="377" spans="1:4" x14ac:dyDescent="0.3">
      <c r="A377" s="257">
        <f>ROW()</f>
        <v>377</v>
      </c>
      <c r="B377" s="257" t="s">
        <v>94</v>
      </c>
      <c r="C377" s="260" t="s">
        <v>1010</v>
      </c>
      <c r="D377" s="257" t="s">
        <v>65</v>
      </c>
    </row>
    <row r="378" spans="1:4" x14ac:dyDescent="0.3">
      <c r="A378" s="257">
        <f>ROW()</f>
        <v>378</v>
      </c>
      <c r="B378" s="257" t="s">
        <v>94</v>
      </c>
      <c r="C378" s="258" t="s">
        <v>1011</v>
      </c>
      <c r="D378" s="257" t="s">
        <v>64</v>
      </c>
    </row>
    <row r="379" spans="1:4" x14ac:dyDescent="0.3">
      <c r="A379" s="257">
        <f>ROW()</f>
        <v>379</v>
      </c>
      <c r="B379" s="257" t="s">
        <v>94</v>
      </c>
      <c r="C379" s="258" t="s">
        <v>1012</v>
      </c>
      <c r="D379" s="257" t="s">
        <v>65</v>
      </c>
    </row>
    <row r="380" spans="1:4" x14ac:dyDescent="0.3">
      <c r="A380" s="257">
        <f>ROW()</f>
        <v>380</v>
      </c>
      <c r="B380" s="257" t="s">
        <v>94</v>
      </c>
      <c r="C380" s="258" t="s">
        <v>29</v>
      </c>
      <c r="D380" s="257" t="s">
        <v>64</v>
      </c>
    </row>
    <row r="381" spans="1:4" x14ac:dyDescent="0.3">
      <c r="A381" s="257">
        <f>ROW()</f>
        <v>381</v>
      </c>
      <c r="B381" s="257" t="s">
        <v>94</v>
      </c>
      <c r="C381" s="258" t="s">
        <v>30</v>
      </c>
      <c r="D381" s="257" t="s">
        <v>64</v>
      </c>
    </row>
    <row r="382" spans="1:4" x14ac:dyDescent="0.3">
      <c r="A382" s="257">
        <f>ROW()</f>
        <v>382</v>
      </c>
      <c r="B382" s="257" t="s">
        <v>94</v>
      </c>
      <c r="C382" s="258" t="s">
        <v>31</v>
      </c>
      <c r="D382" s="257" t="s">
        <v>65</v>
      </c>
    </row>
    <row r="383" spans="1:4" x14ac:dyDescent="0.3">
      <c r="A383" s="257">
        <f>ROW()</f>
        <v>383</v>
      </c>
      <c r="B383" s="257" t="s">
        <v>94</v>
      </c>
      <c r="C383" s="258" t="s">
        <v>32</v>
      </c>
      <c r="D383" s="257" t="s">
        <v>68</v>
      </c>
    </row>
    <row r="384" spans="1:4" x14ac:dyDescent="0.3">
      <c r="A384" s="257">
        <f>ROW()</f>
        <v>384</v>
      </c>
      <c r="B384" s="257" t="s">
        <v>94</v>
      </c>
      <c r="C384" s="258" t="s">
        <v>1013</v>
      </c>
      <c r="D384" s="257" t="s">
        <v>64</v>
      </c>
    </row>
    <row r="385" spans="1:4" x14ac:dyDescent="0.3">
      <c r="A385" s="257">
        <f>ROW()</f>
        <v>385</v>
      </c>
      <c r="B385" s="257" t="s">
        <v>94</v>
      </c>
      <c r="C385" s="258" t="s">
        <v>1014</v>
      </c>
      <c r="D385" s="257" t="s">
        <v>65</v>
      </c>
    </row>
    <row r="386" spans="1:4" x14ac:dyDescent="0.3">
      <c r="A386" s="257">
        <f>ROW()</f>
        <v>386</v>
      </c>
      <c r="B386" s="257" t="s">
        <v>94</v>
      </c>
      <c r="C386" s="259" t="s">
        <v>1015</v>
      </c>
      <c r="D386" s="257" t="s">
        <v>64</v>
      </c>
    </row>
    <row r="387" spans="1:4" x14ac:dyDescent="0.3">
      <c r="A387" s="257">
        <f>ROW()</f>
        <v>387</v>
      </c>
      <c r="B387" s="257" t="s">
        <v>94</v>
      </c>
      <c r="C387" s="259" t="s">
        <v>1016</v>
      </c>
      <c r="D387" s="257" t="s">
        <v>65</v>
      </c>
    </row>
    <row r="388" spans="1:4" x14ac:dyDescent="0.3">
      <c r="A388" s="257">
        <f>ROW()</f>
        <v>388</v>
      </c>
      <c r="B388" s="257" t="s">
        <v>94</v>
      </c>
      <c r="C388" s="259" t="s">
        <v>1017</v>
      </c>
      <c r="D388" s="257" t="s">
        <v>78</v>
      </c>
    </row>
    <row r="389" spans="1:4" x14ac:dyDescent="0.3">
      <c r="A389" s="257">
        <f>ROW()</f>
        <v>389</v>
      </c>
      <c r="B389" s="257" t="s">
        <v>94</v>
      </c>
      <c r="C389" s="259" t="s">
        <v>1018</v>
      </c>
      <c r="D389" s="257" t="s">
        <v>65</v>
      </c>
    </row>
    <row r="390" spans="1:4" x14ac:dyDescent="0.3">
      <c r="A390" s="257">
        <f>ROW()</f>
        <v>390</v>
      </c>
      <c r="B390" s="257" t="s">
        <v>94</v>
      </c>
      <c r="C390" s="259" t="s">
        <v>1019</v>
      </c>
      <c r="D390" s="257" t="s">
        <v>65</v>
      </c>
    </row>
    <row r="391" spans="1:4" x14ac:dyDescent="0.3">
      <c r="A391" s="257">
        <f>ROW()</f>
        <v>391</v>
      </c>
      <c r="B391" s="257" t="s">
        <v>94</v>
      </c>
      <c r="C391" s="259" t="s">
        <v>1020</v>
      </c>
      <c r="D391" s="257" t="s">
        <v>64</v>
      </c>
    </row>
    <row r="392" spans="1:4" x14ac:dyDescent="0.3">
      <c r="A392" s="257">
        <f>ROW()</f>
        <v>392</v>
      </c>
      <c r="B392" s="257" t="s">
        <v>94</v>
      </c>
      <c r="C392" s="259" t="s">
        <v>1021</v>
      </c>
      <c r="D392" s="257" t="s">
        <v>64</v>
      </c>
    </row>
    <row r="393" spans="1:4" x14ac:dyDescent="0.3">
      <c r="A393" s="257">
        <f>ROW()</f>
        <v>393</v>
      </c>
      <c r="B393" s="257" t="s">
        <v>94</v>
      </c>
      <c r="C393" s="259" t="s">
        <v>1022</v>
      </c>
      <c r="D393" s="257" t="s">
        <v>65</v>
      </c>
    </row>
    <row r="394" spans="1:4" x14ac:dyDescent="0.3">
      <c r="A394" s="257">
        <f>ROW()</f>
        <v>394</v>
      </c>
      <c r="B394" s="257" t="s">
        <v>94</v>
      </c>
      <c r="C394" s="260" t="s">
        <v>1023</v>
      </c>
      <c r="D394" s="257" t="s">
        <v>64</v>
      </c>
    </row>
    <row r="395" spans="1:4" x14ac:dyDescent="0.3">
      <c r="A395" s="257">
        <f>ROW()</f>
        <v>395</v>
      </c>
      <c r="B395" s="257" t="s">
        <v>94</v>
      </c>
      <c r="C395" s="260" t="s">
        <v>1024</v>
      </c>
      <c r="D395" s="257" t="s">
        <v>65</v>
      </c>
    </row>
    <row r="396" spans="1:4" x14ac:dyDescent="0.3">
      <c r="A396" s="257">
        <f>ROW()</f>
        <v>396</v>
      </c>
      <c r="B396" s="257" t="s">
        <v>94</v>
      </c>
      <c r="C396" s="260" t="s">
        <v>1025</v>
      </c>
      <c r="D396" s="257" t="s">
        <v>64</v>
      </c>
    </row>
    <row r="397" spans="1:4" x14ac:dyDescent="0.3">
      <c r="A397" s="257">
        <f>ROW()</f>
        <v>397</v>
      </c>
      <c r="B397" s="257" t="s">
        <v>94</v>
      </c>
      <c r="C397" s="260" t="s">
        <v>1026</v>
      </c>
      <c r="D397" s="257" t="s">
        <v>64</v>
      </c>
    </row>
    <row r="398" spans="1:4" x14ac:dyDescent="0.3">
      <c r="A398" s="257">
        <f>ROW()</f>
        <v>398</v>
      </c>
      <c r="B398" s="257" t="s">
        <v>94</v>
      </c>
      <c r="C398" s="260" t="s">
        <v>1027</v>
      </c>
      <c r="D398" s="257" t="s">
        <v>65</v>
      </c>
    </row>
    <row r="399" spans="1:4" x14ac:dyDescent="0.3">
      <c r="A399" s="257">
        <f>ROW()</f>
        <v>399</v>
      </c>
      <c r="B399" s="257" t="s">
        <v>94</v>
      </c>
      <c r="C399" s="260" t="s">
        <v>1028</v>
      </c>
      <c r="D399" s="257" t="s">
        <v>64</v>
      </c>
    </row>
    <row r="400" spans="1:4" x14ac:dyDescent="0.3">
      <c r="A400" s="257">
        <f>ROW()</f>
        <v>400</v>
      </c>
      <c r="B400" s="257" t="s">
        <v>94</v>
      </c>
      <c r="C400" s="260" t="s">
        <v>1029</v>
      </c>
      <c r="D400" s="257" t="s">
        <v>65</v>
      </c>
    </row>
    <row r="401" spans="1:8" x14ac:dyDescent="0.3">
      <c r="A401" s="257">
        <f>ROW()</f>
        <v>401</v>
      </c>
      <c r="B401" s="257" t="s">
        <v>94</v>
      </c>
      <c r="C401" s="260" t="s">
        <v>1030</v>
      </c>
      <c r="D401" s="257"/>
      <c r="H401" s="316"/>
    </row>
    <row r="402" spans="1:8" x14ac:dyDescent="0.3">
      <c r="A402" s="257">
        <f>ROW()</f>
        <v>402</v>
      </c>
      <c r="B402" s="257" t="s">
        <v>94</v>
      </c>
      <c r="C402" s="260" t="s">
        <v>1031</v>
      </c>
      <c r="D402" s="257" t="s">
        <v>64</v>
      </c>
    </row>
    <row r="403" spans="1:8" x14ac:dyDescent="0.3">
      <c r="A403" s="257">
        <f>ROW()</f>
        <v>403</v>
      </c>
      <c r="B403" s="257" t="s">
        <v>94</v>
      </c>
      <c r="C403" s="260" t="s">
        <v>1032</v>
      </c>
      <c r="D403" s="257" t="s">
        <v>65</v>
      </c>
    </row>
    <row r="404" spans="1:8" x14ac:dyDescent="0.3">
      <c r="A404" s="257">
        <f>ROW()</f>
        <v>404</v>
      </c>
      <c r="B404" s="257" t="s">
        <v>94</v>
      </c>
      <c r="C404" s="260" t="s">
        <v>1033</v>
      </c>
      <c r="D404" s="257" t="s">
        <v>64</v>
      </c>
    </row>
    <row r="405" spans="1:8" x14ac:dyDescent="0.3">
      <c r="A405" s="257">
        <f>ROW()</f>
        <v>405</v>
      </c>
      <c r="B405" s="257" t="s">
        <v>94</v>
      </c>
      <c r="C405" s="260" t="s">
        <v>1034</v>
      </c>
      <c r="D405" s="257" t="s">
        <v>65</v>
      </c>
    </row>
    <row r="406" spans="1:8" x14ac:dyDescent="0.3">
      <c r="A406" s="257">
        <f>ROW()</f>
        <v>406</v>
      </c>
      <c r="B406" s="257" t="s">
        <v>94</v>
      </c>
      <c r="C406" s="260" t="s">
        <v>1035</v>
      </c>
      <c r="D406" s="257" t="s">
        <v>64</v>
      </c>
    </row>
    <row r="407" spans="1:8" x14ac:dyDescent="0.3">
      <c r="A407" s="257">
        <f>ROW()</f>
        <v>407</v>
      </c>
      <c r="B407" s="257" t="s">
        <v>94</v>
      </c>
      <c r="C407" s="260" t="s">
        <v>56</v>
      </c>
      <c r="D407" s="257" t="s">
        <v>65</v>
      </c>
    </row>
    <row r="408" spans="1:8" x14ac:dyDescent="0.3">
      <c r="A408" s="257">
        <f>ROW()</f>
        <v>408</v>
      </c>
      <c r="B408" s="257" t="s">
        <v>94</v>
      </c>
      <c r="C408" s="260" t="s">
        <v>58</v>
      </c>
      <c r="D408" s="257" t="s">
        <v>65</v>
      </c>
    </row>
    <row r="409" spans="1:8" x14ac:dyDescent="0.3">
      <c r="A409" s="257">
        <f>ROW()</f>
        <v>409</v>
      </c>
      <c r="B409" s="257" t="s">
        <v>77</v>
      </c>
      <c r="C409" s="261" t="s">
        <v>1006</v>
      </c>
      <c r="D409" s="257" t="s">
        <v>64</v>
      </c>
    </row>
    <row r="410" spans="1:8" x14ac:dyDescent="0.3">
      <c r="A410" s="257">
        <f>ROW()</f>
        <v>410</v>
      </c>
      <c r="B410" s="257" t="s">
        <v>77</v>
      </c>
      <c r="C410" s="261" t="s">
        <v>1007</v>
      </c>
      <c r="D410" s="257" t="s">
        <v>65</v>
      </c>
    </row>
    <row r="411" spans="1:8" x14ac:dyDescent="0.3">
      <c r="A411" s="257">
        <f>ROW()</f>
        <v>411</v>
      </c>
      <c r="B411" s="257" t="s">
        <v>77</v>
      </c>
      <c r="C411" s="261" t="s">
        <v>1008</v>
      </c>
      <c r="D411" s="257" t="s">
        <v>65</v>
      </c>
    </row>
    <row r="412" spans="1:8" x14ac:dyDescent="0.3">
      <c r="A412" s="257">
        <f>ROW()</f>
        <v>412</v>
      </c>
      <c r="B412" s="257" t="s">
        <v>77</v>
      </c>
      <c r="C412" s="260" t="s">
        <v>24</v>
      </c>
      <c r="D412" s="257" t="s">
        <v>64</v>
      </c>
    </row>
    <row r="413" spans="1:8" x14ac:dyDescent="0.3">
      <c r="A413" s="257">
        <f>ROW()</f>
        <v>413</v>
      </c>
      <c r="B413" s="257" t="s">
        <v>77</v>
      </c>
      <c r="C413" s="260" t="s">
        <v>1009</v>
      </c>
      <c r="D413" s="257" t="s">
        <v>66</v>
      </c>
    </row>
    <row r="414" spans="1:8" x14ac:dyDescent="0.3">
      <c r="A414" s="257">
        <f>ROW()</f>
        <v>414</v>
      </c>
      <c r="B414" s="257" t="s">
        <v>77</v>
      </c>
      <c r="C414" s="258" t="s">
        <v>1010</v>
      </c>
      <c r="D414" s="257" t="s">
        <v>65</v>
      </c>
    </row>
    <row r="415" spans="1:8" x14ac:dyDescent="0.3">
      <c r="A415" s="257">
        <f>ROW()</f>
        <v>415</v>
      </c>
      <c r="B415" s="257" t="s">
        <v>77</v>
      </c>
      <c r="C415" s="258" t="s">
        <v>1011</v>
      </c>
      <c r="D415" s="257" t="s">
        <v>64</v>
      </c>
    </row>
    <row r="416" spans="1:8" x14ac:dyDescent="0.3">
      <c r="A416" s="257">
        <f>ROW()</f>
        <v>416</v>
      </c>
      <c r="B416" s="257" t="s">
        <v>77</v>
      </c>
      <c r="C416" s="258" t="s">
        <v>1012</v>
      </c>
      <c r="D416" s="257" t="s">
        <v>65</v>
      </c>
    </row>
    <row r="417" spans="1:4" x14ac:dyDescent="0.3">
      <c r="A417" s="257">
        <f>ROW()</f>
        <v>417</v>
      </c>
      <c r="B417" s="257" t="s">
        <v>77</v>
      </c>
      <c r="C417" s="258" t="s">
        <v>29</v>
      </c>
      <c r="D417" s="257" t="s">
        <v>64</v>
      </c>
    </row>
    <row r="418" spans="1:4" x14ac:dyDescent="0.3">
      <c r="A418" s="257">
        <f>ROW()</f>
        <v>418</v>
      </c>
      <c r="B418" s="257" t="s">
        <v>77</v>
      </c>
      <c r="C418" s="258" t="s">
        <v>30</v>
      </c>
      <c r="D418" s="257" t="s">
        <v>64</v>
      </c>
    </row>
    <row r="419" spans="1:4" x14ac:dyDescent="0.3">
      <c r="A419" s="257">
        <f>ROW()</f>
        <v>419</v>
      </c>
      <c r="B419" s="257" t="s">
        <v>77</v>
      </c>
      <c r="C419" s="258" t="s">
        <v>31</v>
      </c>
      <c r="D419" s="257" t="s">
        <v>64</v>
      </c>
    </row>
    <row r="420" spans="1:4" x14ac:dyDescent="0.3">
      <c r="A420" s="257">
        <f>ROW()</f>
        <v>420</v>
      </c>
      <c r="B420" s="257" t="s">
        <v>77</v>
      </c>
      <c r="C420" s="258" t="s">
        <v>32</v>
      </c>
      <c r="D420" s="257" t="s">
        <v>68</v>
      </c>
    </row>
    <row r="421" spans="1:4" x14ac:dyDescent="0.3">
      <c r="A421" s="257">
        <f>ROW()</f>
        <v>421</v>
      </c>
      <c r="B421" s="257" t="s">
        <v>77</v>
      </c>
      <c r="C421" s="258" t="s">
        <v>1013</v>
      </c>
      <c r="D421" s="257" t="s">
        <v>64</v>
      </c>
    </row>
    <row r="422" spans="1:4" x14ac:dyDescent="0.3">
      <c r="A422" s="257">
        <f>ROW()</f>
        <v>422</v>
      </c>
      <c r="B422" s="257" t="s">
        <v>77</v>
      </c>
      <c r="C422" s="259" t="s">
        <v>1014</v>
      </c>
      <c r="D422" s="257" t="s">
        <v>65</v>
      </c>
    </row>
    <row r="423" spans="1:4" x14ac:dyDescent="0.3">
      <c r="A423" s="257">
        <f>ROW()</f>
        <v>423</v>
      </c>
      <c r="B423" s="257" t="s">
        <v>77</v>
      </c>
      <c r="C423" s="259" t="s">
        <v>1015</v>
      </c>
      <c r="D423" s="257" t="s">
        <v>64</v>
      </c>
    </row>
    <row r="424" spans="1:4" x14ac:dyDescent="0.3">
      <c r="A424" s="257">
        <f>ROW()</f>
        <v>424</v>
      </c>
      <c r="B424" s="257" t="s">
        <v>77</v>
      </c>
      <c r="C424" s="259" t="s">
        <v>1016</v>
      </c>
      <c r="D424" s="257" t="s">
        <v>65</v>
      </c>
    </row>
    <row r="425" spans="1:4" x14ac:dyDescent="0.3">
      <c r="A425" s="257">
        <f>ROW()</f>
        <v>425</v>
      </c>
      <c r="B425" s="257" t="s">
        <v>77</v>
      </c>
      <c r="C425" s="259" t="s">
        <v>1017</v>
      </c>
      <c r="D425" s="257" t="s">
        <v>78</v>
      </c>
    </row>
    <row r="426" spans="1:4" x14ac:dyDescent="0.3">
      <c r="A426" s="257">
        <f>ROW()</f>
        <v>426</v>
      </c>
      <c r="B426" s="257" t="s">
        <v>77</v>
      </c>
      <c r="C426" s="259" t="s">
        <v>1018</v>
      </c>
      <c r="D426" s="257" t="s">
        <v>65</v>
      </c>
    </row>
    <row r="427" spans="1:4" x14ac:dyDescent="0.3">
      <c r="A427" s="257">
        <f>ROW()</f>
        <v>427</v>
      </c>
      <c r="B427" s="257" t="s">
        <v>77</v>
      </c>
      <c r="C427" s="259" t="s">
        <v>1019</v>
      </c>
      <c r="D427" s="257" t="s">
        <v>65</v>
      </c>
    </row>
    <row r="428" spans="1:4" x14ac:dyDescent="0.3">
      <c r="A428" s="257">
        <f>ROW()</f>
        <v>428</v>
      </c>
      <c r="B428" s="257" t="s">
        <v>77</v>
      </c>
      <c r="C428" s="259" t="s">
        <v>1020</v>
      </c>
      <c r="D428" s="257" t="s">
        <v>65</v>
      </c>
    </row>
    <row r="429" spans="1:4" x14ac:dyDescent="0.3">
      <c r="A429" s="257">
        <f>ROW()</f>
        <v>429</v>
      </c>
      <c r="B429" s="257" t="s">
        <v>77</v>
      </c>
      <c r="C429" s="259" t="s">
        <v>1021</v>
      </c>
      <c r="D429" s="257" t="s">
        <v>64</v>
      </c>
    </row>
    <row r="430" spans="1:4" x14ac:dyDescent="0.3">
      <c r="A430" s="257">
        <f>ROW()</f>
        <v>430</v>
      </c>
      <c r="B430" s="257" t="s">
        <v>77</v>
      </c>
      <c r="C430" s="260" t="s">
        <v>1022</v>
      </c>
      <c r="D430" s="257" t="s">
        <v>65</v>
      </c>
    </row>
    <row r="431" spans="1:4" x14ac:dyDescent="0.3">
      <c r="A431" s="257">
        <f>ROW()</f>
        <v>431</v>
      </c>
      <c r="B431" s="257" t="s">
        <v>77</v>
      </c>
      <c r="C431" s="260" t="s">
        <v>1023</v>
      </c>
      <c r="D431" s="257" t="s">
        <v>64</v>
      </c>
    </row>
    <row r="432" spans="1:4" x14ac:dyDescent="0.3">
      <c r="A432" s="257">
        <f>ROW()</f>
        <v>432</v>
      </c>
      <c r="B432" s="257" t="s">
        <v>77</v>
      </c>
      <c r="C432" s="260" t="s">
        <v>1024</v>
      </c>
      <c r="D432" s="257" t="s">
        <v>65</v>
      </c>
    </row>
    <row r="433" spans="1:4" x14ac:dyDescent="0.3">
      <c r="A433" s="257">
        <f>ROW()</f>
        <v>433</v>
      </c>
      <c r="B433" s="257" t="s">
        <v>77</v>
      </c>
      <c r="C433" s="260" t="s">
        <v>1025</v>
      </c>
      <c r="D433" s="257" t="s">
        <v>64</v>
      </c>
    </row>
    <row r="434" spans="1:4" x14ac:dyDescent="0.3">
      <c r="A434" s="257">
        <f>ROW()</f>
        <v>434</v>
      </c>
      <c r="B434" s="257" t="s">
        <v>77</v>
      </c>
      <c r="C434" s="260" t="s">
        <v>1026</v>
      </c>
      <c r="D434" s="257" t="s">
        <v>64</v>
      </c>
    </row>
    <row r="435" spans="1:4" x14ac:dyDescent="0.3">
      <c r="A435" s="257">
        <f>ROW()</f>
        <v>435</v>
      </c>
      <c r="B435" s="257" t="s">
        <v>77</v>
      </c>
      <c r="C435" s="260" t="s">
        <v>1027</v>
      </c>
      <c r="D435" s="257" t="s">
        <v>65</v>
      </c>
    </row>
    <row r="436" spans="1:4" x14ac:dyDescent="0.3">
      <c r="A436" s="257">
        <f>ROW()</f>
        <v>436</v>
      </c>
      <c r="B436" s="257" t="s">
        <v>77</v>
      </c>
      <c r="C436" s="260" t="s">
        <v>1028</v>
      </c>
      <c r="D436" s="257" t="s">
        <v>64</v>
      </c>
    </row>
    <row r="437" spans="1:4" x14ac:dyDescent="0.3">
      <c r="A437" s="257">
        <f>ROW()</f>
        <v>437</v>
      </c>
      <c r="B437" s="257" t="s">
        <v>77</v>
      </c>
      <c r="C437" s="260" t="s">
        <v>1029</v>
      </c>
      <c r="D437" s="257" t="s">
        <v>65</v>
      </c>
    </row>
    <row r="438" spans="1:4" x14ac:dyDescent="0.3">
      <c r="A438" s="257">
        <f>ROW()</f>
        <v>438</v>
      </c>
      <c r="B438" s="257" t="s">
        <v>77</v>
      </c>
      <c r="C438" s="260" t="s">
        <v>1030</v>
      </c>
      <c r="D438" s="257" t="s">
        <v>68</v>
      </c>
    </row>
    <row r="439" spans="1:4" x14ac:dyDescent="0.3">
      <c r="A439" s="257">
        <f>ROW()</f>
        <v>439</v>
      </c>
      <c r="B439" s="257" t="s">
        <v>77</v>
      </c>
      <c r="C439" s="260" t="s">
        <v>1031</v>
      </c>
      <c r="D439" s="257" t="s">
        <v>65</v>
      </c>
    </row>
    <row r="440" spans="1:4" x14ac:dyDescent="0.3">
      <c r="A440" s="257">
        <f>ROW()</f>
        <v>440</v>
      </c>
      <c r="B440" s="257" t="s">
        <v>77</v>
      </c>
      <c r="C440" s="260" t="s">
        <v>1032</v>
      </c>
      <c r="D440" s="257" t="s">
        <v>79</v>
      </c>
    </row>
    <row r="441" spans="1:4" x14ac:dyDescent="0.3">
      <c r="A441" s="257">
        <f>ROW()</f>
        <v>441</v>
      </c>
      <c r="B441" s="257" t="s">
        <v>77</v>
      </c>
      <c r="C441" s="260" t="s">
        <v>1033</v>
      </c>
      <c r="D441" s="257" t="s">
        <v>65</v>
      </c>
    </row>
    <row r="442" spans="1:4" x14ac:dyDescent="0.3">
      <c r="A442" s="257">
        <f>ROW()</f>
        <v>442</v>
      </c>
      <c r="B442" s="257" t="s">
        <v>77</v>
      </c>
      <c r="C442" s="260" t="s">
        <v>1034</v>
      </c>
      <c r="D442" s="257" t="s">
        <v>65</v>
      </c>
    </row>
    <row r="443" spans="1:4" x14ac:dyDescent="0.3">
      <c r="A443" s="257">
        <f>ROW()</f>
        <v>443</v>
      </c>
      <c r="B443" s="257" t="s">
        <v>77</v>
      </c>
      <c r="C443" s="260" t="s">
        <v>1035</v>
      </c>
      <c r="D443" s="257" t="s">
        <v>65</v>
      </c>
    </row>
    <row r="444" spans="1:4" x14ac:dyDescent="0.3">
      <c r="A444" s="257">
        <f>ROW()</f>
        <v>444</v>
      </c>
      <c r="B444" s="257" t="s">
        <v>77</v>
      </c>
      <c r="C444" s="260" t="s">
        <v>56</v>
      </c>
      <c r="D444" s="257" t="s">
        <v>65</v>
      </c>
    </row>
    <row r="445" spans="1:4" x14ac:dyDescent="0.3">
      <c r="A445" s="257">
        <f>ROW()</f>
        <v>445</v>
      </c>
      <c r="B445" s="257" t="s">
        <v>77</v>
      </c>
      <c r="C445" s="261" t="s">
        <v>58</v>
      </c>
      <c r="D445" s="257" t="s">
        <v>64</v>
      </c>
    </row>
    <row r="446" spans="1:4" x14ac:dyDescent="0.3">
      <c r="A446" s="257">
        <f>ROW()</f>
        <v>446</v>
      </c>
      <c r="B446" s="257" t="s">
        <v>63</v>
      </c>
      <c r="C446" s="258" t="s">
        <v>1006</v>
      </c>
      <c r="D446" s="257" t="s">
        <v>64</v>
      </c>
    </row>
    <row r="447" spans="1:4" x14ac:dyDescent="0.3">
      <c r="A447" s="257">
        <f>ROW()</f>
        <v>447</v>
      </c>
      <c r="B447" s="257" t="s">
        <v>63</v>
      </c>
      <c r="C447" s="258" t="s">
        <v>1007</v>
      </c>
      <c r="D447" s="257" t="s">
        <v>65</v>
      </c>
    </row>
    <row r="448" spans="1:4" x14ac:dyDescent="0.3">
      <c r="A448" s="257">
        <f>ROW()</f>
        <v>448</v>
      </c>
      <c r="B448" s="257" t="s">
        <v>63</v>
      </c>
      <c r="C448" s="258" t="s">
        <v>1008</v>
      </c>
      <c r="D448" s="257" t="s">
        <v>64</v>
      </c>
    </row>
    <row r="449" spans="1:4" x14ac:dyDescent="0.3">
      <c r="A449" s="257">
        <f>ROW()</f>
        <v>449</v>
      </c>
      <c r="B449" s="257" t="s">
        <v>63</v>
      </c>
      <c r="C449" s="258" t="s">
        <v>24</v>
      </c>
      <c r="D449" s="257" t="s">
        <v>64</v>
      </c>
    </row>
    <row r="450" spans="1:4" x14ac:dyDescent="0.3">
      <c r="A450" s="257">
        <f>ROW()</f>
        <v>450</v>
      </c>
      <c r="B450" s="257" t="s">
        <v>63</v>
      </c>
      <c r="C450" s="258" t="s">
        <v>1009</v>
      </c>
      <c r="D450" s="257" t="s">
        <v>66</v>
      </c>
    </row>
    <row r="451" spans="1:4" x14ac:dyDescent="0.3">
      <c r="A451" s="257">
        <f>ROW()</f>
        <v>451</v>
      </c>
      <c r="B451" s="257" t="s">
        <v>63</v>
      </c>
      <c r="C451" s="258" t="s">
        <v>1010</v>
      </c>
      <c r="D451" s="257" t="s">
        <v>65</v>
      </c>
    </row>
    <row r="452" spans="1:4" x14ac:dyDescent="0.3">
      <c r="A452" s="257">
        <f>ROW()</f>
        <v>452</v>
      </c>
      <c r="B452" s="257" t="s">
        <v>63</v>
      </c>
      <c r="C452" s="258" t="s">
        <v>1011</v>
      </c>
      <c r="D452" s="257" t="s">
        <v>64</v>
      </c>
    </row>
    <row r="453" spans="1:4" x14ac:dyDescent="0.3">
      <c r="A453" s="257">
        <f>ROW()</f>
        <v>453</v>
      </c>
      <c r="B453" s="257" t="s">
        <v>63</v>
      </c>
      <c r="C453" s="258" t="s">
        <v>1012</v>
      </c>
      <c r="D453" s="257" t="s">
        <v>65</v>
      </c>
    </row>
    <row r="454" spans="1:4" x14ac:dyDescent="0.3">
      <c r="A454" s="257">
        <f>ROW()</f>
        <v>454</v>
      </c>
      <c r="B454" s="257" t="s">
        <v>63</v>
      </c>
      <c r="C454" s="259" t="s">
        <v>29</v>
      </c>
      <c r="D454" s="257" t="s">
        <v>64</v>
      </c>
    </row>
    <row r="455" spans="1:4" x14ac:dyDescent="0.3">
      <c r="A455" s="257">
        <f>ROW()</f>
        <v>455</v>
      </c>
      <c r="B455" s="257" t="s">
        <v>63</v>
      </c>
      <c r="C455" s="259" t="s">
        <v>30</v>
      </c>
      <c r="D455" s="257" t="s">
        <v>65</v>
      </c>
    </row>
    <row r="456" spans="1:4" x14ac:dyDescent="0.3">
      <c r="A456" s="257">
        <f>ROW()</f>
        <v>456</v>
      </c>
      <c r="B456" s="257" t="s">
        <v>63</v>
      </c>
      <c r="C456" s="259" t="s">
        <v>31</v>
      </c>
      <c r="D456" s="257" t="s">
        <v>65</v>
      </c>
    </row>
    <row r="457" spans="1:4" x14ac:dyDescent="0.3">
      <c r="A457" s="257">
        <f>ROW()</f>
        <v>457</v>
      </c>
      <c r="B457" s="257" t="s">
        <v>63</v>
      </c>
      <c r="C457" s="259" t="s">
        <v>32</v>
      </c>
      <c r="D457" s="257" t="s">
        <v>67</v>
      </c>
    </row>
    <row r="458" spans="1:4" x14ac:dyDescent="0.3">
      <c r="A458" s="257">
        <f>ROW()</f>
        <v>458</v>
      </c>
      <c r="B458" s="257" t="s">
        <v>63</v>
      </c>
      <c r="C458" s="259" t="s">
        <v>1013</v>
      </c>
      <c r="D458" s="257" t="s">
        <v>64</v>
      </c>
    </row>
    <row r="459" spans="1:4" x14ac:dyDescent="0.3">
      <c r="A459" s="257">
        <f>ROW()</f>
        <v>459</v>
      </c>
      <c r="B459" s="257" t="s">
        <v>63</v>
      </c>
      <c r="C459" s="259" t="s">
        <v>1014</v>
      </c>
      <c r="D459" s="257" t="s">
        <v>64</v>
      </c>
    </row>
    <row r="460" spans="1:4" x14ac:dyDescent="0.3">
      <c r="A460" s="257">
        <f>ROW()</f>
        <v>460</v>
      </c>
      <c r="B460" s="257" t="s">
        <v>63</v>
      </c>
      <c r="C460" s="259" t="s">
        <v>1015</v>
      </c>
      <c r="D460" s="257" t="s">
        <v>64</v>
      </c>
    </row>
    <row r="461" spans="1:4" x14ac:dyDescent="0.3">
      <c r="A461" s="257">
        <f>ROW()</f>
        <v>461</v>
      </c>
      <c r="B461" s="257" t="s">
        <v>63</v>
      </c>
      <c r="C461" s="259" t="s">
        <v>1016</v>
      </c>
      <c r="D461" s="257" t="s">
        <v>65</v>
      </c>
    </row>
    <row r="462" spans="1:4" x14ac:dyDescent="0.3">
      <c r="A462" s="257">
        <f>ROW()</f>
        <v>462</v>
      </c>
      <c r="B462" s="257" t="s">
        <v>63</v>
      </c>
      <c r="C462" s="260" t="s">
        <v>1017</v>
      </c>
      <c r="D462" s="257" t="s">
        <v>57</v>
      </c>
    </row>
    <row r="463" spans="1:4" x14ac:dyDescent="0.3">
      <c r="A463" s="257">
        <f>ROW()</f>
        <v>463</v>
      </c>
      <c r="B463" s="257" t="s">
        <v>63</v>
      </c>
      <c r="C463" s="260" t="s">
        <v>1018</v>
      </c>
      <c r="D463" s="257" t="s">
        <v>64</v>
      </c>
    </row>
    <row r="464" spans="1:4" x14ac:dyDescent="0.3">
      <c r="A464" s="257">
        <f>ROW()</f>
        <v>464</v>
      </c>
      <c r="B464" s="257" t="s">
        <v>63</v>
      </c>
      <c r="C464" s="260" t="s">
        <v>1019</v>
      </c>
      <c r="D464" s="257" t="s">
        <v>65</v>
      </c>
    </row>
    <row r="465" spans="1:4" x14ac:dyDescent="0.3">
      <c r="A465" s="257">
        <f>ROW()</f>
        <v>465</v>
      </c>
      <c r="B465" s="257" t="s">
        <v>63</v>
      </c>
      <c r="C465" s="260" t="s">
        <v>1020</v>
      </c>
      <c r="D465" s="257" t="s">
        <v>64</v>
      </c>
    </row>
    <row r="466" spans="1:4" x14ac:dyDescent="0.3">
      <c r="A466" s="257">
        <f>ROW()</f>
        <v>466</v>
      </c>
      <c r="B466" s="257" t="s">
        <v>63</v>
      </c>
      <c r="C466" s="260" t="s">
        <v>1021</v>
      </c>
      <c r="D466" s="257" t="s">
        <v>65</v>
      </c>
    </row>
    <row r="467" spans="1:4" x14ac:dyDescent="0.3">
      <c r="A467" s="257">
        <f>ROW()</f>
        <v>467</v>
      </c>
      <c r="B467" s="257" t="s">
        <v>63</v>
      </c>
      <c r="C467" s="260" t="s">
        <v>1022</v>
      </c>
      <c r="D467" s="257" t="s">
        <v>57</v>
      </c>
    </row>
    <row r="468" spans="1:4" x14ac:dyDescent="0.3">
      <c r="A468" s="257">
        <f>ROW()</f>
        <v>468</v>
      </c>
      <c r="B468" s="257" t="s">
        <v>63</v>
      </c>
      <c r="C468" s="260" t="s">
        <v>1023</v>
      </c>
      <c r="D468" s="257" t="s">
        <v>64</v>
      </c>
    </row>
    <row r="469" spans="1:4" x14ac:dyDescent="0.3">
      <c r="A469" s="257">
        <f>ROW()</f>
        <v>469</v>
      </c>
      <c r="B469" s="257" t="s">
        <v>63</v>
      </c>
      <c r="C469" s="260" t="s">
        <v>1024</v>
      </c>
      <c r="D469" s="257" t="s">
        <v>64</v>
      </c>
    </row>
    <row r="470" spans="1:4" x14ac:dyDescent="0.3">
      <c r="A470" s="257">
        <f>ROW()</f>
        <v>470</v>
      </c>
      <c r="B470" s="257" t="s">
        <v>63</v>
      </c>
      <c r="C470" s="260" t="s">
        <v>1025</v>
      </c>
      <c r="D470" s="257" t="s">
        <v>64</v>
      </c>
    </row>
    <row r="471" spans="1:4" x14ac:dyDescent="0.3">
      <c r="A471" s="257">
        <f>ROW()</f>
        <v>471</v>
      </c>
      <c r="B471" s="257" t="s">
        <v>63</v>
      </c>
      <c r="C471" s="260" t="s">
        <v>1026</v>
      </c>
      <c r="D471" s="257" t="s">
        <v>64</v>
      </c>
    </row>
    <row r="472" spans="1:4" x14ac:dyDescent="0.3">
      <c r="A472" s="257">
        <f>ROW()</f>
        <v>472</v>
      </c>
      <c r="B472" s="257" t="s">
        <v>63</v>
      </c>
      <c r="C472" s="260" t="s">
        <v>1027</v>
      </c>
      <c r="D472" s="257" t="s">
        <v>65</v>
      </c>
    </row>
    <row r="473" spans="1:4" x14ac:dyDescent="0.3">
      <c r="A473" s="257">
        <f>ROW()</f>
        <v>473</v>
      </c>
      <c r="B473" s="257" t="s">
        <v>63</v>
      </c>
      <c r="C473" s="260" t="s">
        <v>1028</v>
      </c>
      <c r="D473" s="257" t="s">
        <v>64</v>
      </c>
    </row>
    <row r="474" spans="1:4" x14ac:dyDescent="0.3">
      <c r="A474" s="257">
        <f>ROW()</f>
        <v>474</v>
      </c>
      <c r="B474" s="257" t="s">
        <v>63</v>
      </c>
      <c r="C474" s="260" t="s">
        <v>1029</v>
      </c>
      <c r="D474" s="257" t="s">
        <v>64</v>
      </c>
    </row>
    <row r="475" spans="1:4" x14ac:dyDescent="0.3">
      <c r="A475" s="257">
        <f>ROW()</f>
        <v>475</v>
      </c>
      <c r="B475" s="257" t="s">
        <v>63</v>
      </c>
      <c r="C475" s="260" t="s">
        <v>1030</v>
      </c>
      <c r="D475" s="257" t="s">
        <v>68</v>
      </c>
    </row>
    <row r="476" spans="1:4" x14ac:dyDescent="0.3">
      <c r="A476" s="257">
        <f>ROW()</f>
        <v>476</v>
      </c>
      <c r="B476" s="257" t="s">
        <v>63</v>
      </c>
      <c r="C476" s="260" t="s">
        <v>1031</v>
      </c>
      <c r="D476" s="257" t="s">
        <v>65</v>
      </c>
    </row>
    <row r="477" spans="1:4" x14ac:dyDescent="0.3">
      <c r="A477" s="257">
        <f>ROW()</f>
        <v>477</v>
      </c>
      <c r="B477" s="257" t="s">
        <v>63</v>
      </c>
      <c r="C477" s="261" t="s">
        <v>1032</v>
      </c>
      <c r="D477" s="257" t="s">
        <v>65</v>
      </c>
    </row>
    <row r="478" spans="1:4" x14ac:dyDescent="0.3">
      <c r="A478" s="257">
        <f>ROW()</f>
        <v>478</v>
      </c>
      <c r="B478" s="257" t="s">
        <v>63</v>
      </c>
      <c r="C478" s="261" t="s">
        <v>1033</v>
      </c>
      <c r="D478" s="257" t="s">
        <v>65</v>
      </c>
    </row>
    <row r="479" spans="1:4" x14ac:dyDescent="0.3">
      <c r="A479" s="257">
        <f>ROW()</f>
        <v>479</v>
      </c>
      <c r="B479" s="257" t="s">
        <v>63</v>
      </c>
      <c r="C479" s="261" t="s">
        <v>1034</v>
      </c>
      <c r="D479" s="257" t="s">
        <v>65</v>
      </c>
    </row>
    <row r="480" spans="1:4" x14ac:dyDescent="0.3">
      <c r="A480" s="257">
        <f>ROW()</f>
        <v>480</v>
      </c>
      <c r="B480" s="257" t="s">
        <v>63</v>
      </c>
      <c r="C480" s="282" t="s">
        <v>1035</v>
      </c>
      <c r="D480" s="257" t="s">
        <v>65</v>
      </c>
    </row>
    <row r="481" spans="1:4" x14ac:dyDescent="0.3">
      <c r="A481" s="257">
        <f>ROW()</f>
        <v>481</v>
      </c>
      <c r="B481" s="257" t="s">
        <v>63</v>
      </c>
      <c r="C481" s="261" t="s">
        <v>56</v>
      </c>
      <c r="D481" s="257" t="s">
        <v>65</v>
      </c>
    </row>
    <row r="482" spans="1:4" x14ac:dyDescent="0.3">
      <c r="A482" s="257">
        <f>ROW()</f>
        <v>482</v>
      </c>
      <c r="B482" s="257" t="s">
        <v>63</v>
      </c>
      <c r="C482" s="260" t="s">
        <v>58</v>
      </c>
      <c r="D482" s="257" t="s">
        <v>64</v>
      </c>
    </row>
    <row r="483" spans="1:4" x14ac:dyDescent="0.3">
      <c r="A483" s="257">
        <f>ROW()</f>
        <v>483</v>
      </c>
      <c r="B483" s="257" t="s">
        <v>83</v>
      </c>
      <c r="C483" s="260" t="s">
        <v>1006</v>
      </c>
      <c r="D483" s="257" t="s">
        <v>64</v>
      </c>
    </row>
    <row r="484" spans="1:4" x14ac:dyDescent="0.3">
      <c r="A484" s="257">
        <f>ROW()</f>
        <v>484</v>
      </c>
      <c r="B484" s="257" t="s">
        <v>83</v>
      </c>
      <c r="C484" s="260" t="s">
        <v>1007</v>
      </c>
      <c r="D484" s="257" t="s">
        <v>65</v>
      </c>
    </row>
    <row r="485" spans="1:4" x14ac:dyDescent="0.3">
      <c r="A485" s="257">
        <f>ROW()</f>
        <v>485</v>
      </c>
      <c r="B485" s="257" t="s">
        <v>83</v>
      </c>
      <c r="C485" s="261" t="s">
        <v>1008</v>
      </c>
      <c r="D485" s="257" t="s">
        <v>64</v>
      </c>
    </row>
    <row r="486" spans="1:4" x14ac:dyDescent="0.3">
      <c r="A486" s="257">
        <f>ROW()</f>
        <v>486</v>
      </c>
      <c r="B486" s="257" t="s">
        <v>83</v>
      </c>
      <c r="C486" s="261" t="s">
        <v>24</v>
      </c>
      <c r="D486" s="257" t="s">
        <v>64</v>
      </c>
    </row>
    <row r="487" spans="1:4" x14ac:dyDescent="0.3">
      <c r="A487" s="257">
        <f>ROW()</f>
        <v>487</v>
      </c>
      <c r="B487" s="257" t="s">
        <v>83</v>
      </c>
      <c r="C487" s="261" t="s">
        <v>1009</v>
      </c>
      <c r="D487" s="257" t="s">
        <v>64</v>
      </c>
    </row>
    <row r="488" spans="1:4" x14ac:dyDescent="0.3">
      <c r="A488" s="257">
        <f>ROW()</f>
        <v>488</v>
      </c>
      <c r="B488" s="257" t="s">
        <v>83</v>
      </c>
      <c r="C488" s="282" t="s">
        <v>1010</v>
      </c>
      <c r="D488" s="257" t="s">
        <v>64</v>
      </c>
    </row>
    <row r="489" spans="1:4" x14ac:dyDescent="0.3">
      <c r="A489" s="257">
        <f>ROW()</f>
        <v>489</v>
      </c>
      <c r="B489" s="257" t="s">
        <v>83</v>
      </c>
      <c r="C489" s="261" t="s">
        <v>1011</v>
      </c>
      <c r="D489" s="257" t="s">
        <v>64</v>
      </c>
    </row>
    <row r="490" spans="1:4" x14ac:dyDescent="0.3">
      <c r="A490" s="257">
        <f>ROW()</f>
        <v>490</v>
      </c>
      <c r="B490" s="257" t="s">
        <v>83</v>
      </c>
      <c r="C490" s="260" t="s">
        <v>1012</v>
      </c>
      <c r="D490" s="257" t="s">
        <v>65</v>
      </c>
    </row>
    <row r="491" spans="1:4" x14ac:dyDescent="0.3">
      <c r="A491" s="257">
        <f>ROW()</f>
        <v>491</v>
      </c>
      <c r="B491" s="257" t="s">
        <v>83</v>
      </c>
      <c r="C491" s="260" t="s">
        <v>29</v>
      </c>
      <c r="D491" s="257" t="s">
        <v>64</v>
      </c>
    </row>
    <row r="492" spans="1:4" x14ac:dyDescent="0.3">
      <c r="A492" s="257">
        <f>ROW()</f>
        <v>492</v>
      </c>
      <c r="B492" s="257" t="s">
        <v>83</v>
      </c>
      <c r="C492" s="258" t="s">
        <v>30</v>
      </c>
      <c r="D492" s="257" t="s">
        <v>64</v>
      </c>
    </row>
    <row r="493" spans="1:4" x14ac:dyDescent="0.3">
      <c r="A493" s="257">
        <f>ROW()</f>
        <v>493</v>
      </c>
      <c r="B493" s="257" t="s">
        <v>83</v>
      </c>
      <c r="C493" s="258" t="s">
        <v>31</v>
      </c>
      <c r="D493" s="257" t="s">
        <v>65</v>
      </c>
    </row>
    <row r="494" spans="1:4" x14ac:dyDescent="0.3">
      <c r="A494" s="257">
        <f>ROW()</f>
        <v>494</v>
      </c>
      <c r="B494" s="257" t="s">
        <v>83</v>
      </c>
      <c r="C494" s="258" t="s">
        <v>32</v>
      </c>
      <c r="D494" s="257" t="s">
        <v>67</v>
      </c>
    </row>
    <row r="495" spans="1:4" x14ac:dyDescent="0.3">
      <c r="A495" s="257">
        <f>ROW()</f>
        <v>495</v>
      </c>
      <c r="B495" s="257" t="s">
        <v>83</v>
      </c>
      <c r="C495" s="258" t="s">
        <v>1013</v>
      </c>
      <c r="D495" s="257" t="s">
        <v>64</v>
      </c>
    </row>
    <row r="496" spans="1:4" x14ac:dyDescent="0.3">
      <c r="A496" s="257">
        <f>ROW()</f>
        <v>496</v>
      </c>
      <c r="B496" s="257" t="s">
        <v>83</v>
      </c>
      <c r="C496" s="258" t="s">
        <v>1014</v>
      </c>
      <c r="D496" s="257" t="s">
        <v>64</v>
      </c>
    </row>
    <row r="497" spans="1:4" x14ac:dyDescent="0.3">
      <c r="A497" s="257">
        <f>ROW()</f>
        <v>497</v>
      </c>
      <c r="B497" s="257" t="s">
        <v>83</v>
      </c>
      <c r="C497" s="258" t="s">
        <v>1015</v>
      </c>
      <c r="D497" s="257" t="s">
        <v>64</v>
      </c>
    </row>
    <row r="498" spans="1:4" x14ac:dyDescent="0.3">
      <c r="A498" s="257">
        <f>ROW()</f>
        <v>498</v>
      </c>
      <c r="B498" s="257" t="s">
        <v>83</v>
      </c>
      <c r="C498" s="258" t="s">
        <v>1016</v>
      </c>
      <c r="D498" s="257" t="s">
        <v>65</v>
      </c>
    </row>
    <row r="499" spans="1:4" x14ac:dyDescent="0.3">
      <c r="A499" s="257">
        <f>ROW()</f>
        <v>499</v>
      </c>
      <c r="B499" s="257" t="s">
        <v>83</v>
      </c>
      <c r="C499" s="258" t="s">
        <v>1017</v>
      </c>
      <c r="D499" s="257" t="s">
        <v>57</v>
      </c>
    </row>
    <row r="500" spans="1:4" x14ac:dyDescent="0.3">
      <c r="A500" s="257">
        <f>ROW()</f>
        <v>500</v>
      </c>
      <c r="B500" s="257" t="s">
        <v>83</v>
      </c>
      <c r="C500" s="259" t="s">
        <v>1018</v>
      </c>
      <c r="D500" s="257" t="s">
        <v>64</v>
      </c>
    </row>
    <row r="501" spans="1:4" x14ac:dyDescent="0.3">
      <c r="A501" s="257">
        <f>ROW()</f>
        <v>501</v>
      </c>
      <c r="B501" s="257" t="s">
        <v>83</v>
      </c>
      <c r="C501" s="259" t="s">
        <v>1019</v>
      </c>
      <c r="D501" s="257" t="s">
        <v>64</v>
      </c>
    </row>
    <row r="502" spans="1:4" x14ac:dyDescent="0.3">
      <c r="A502" s="257">
        <f>ROW()</f>
        <v>502</v>
      </c>
      <c r="B502" s="257" t="s">
        <v>83</v>
      </c>
      <c r="C502" s="259" t="s">
        <v>1020</v>
      </c>
      <c r="D502" s="257" t="s">
        <v>64</v>
      </c>
    </row>
    <row r="503" spans="1:4" x14ac:dyDescent="0.3">
      <c r="A503" s="257">
        <f>ROW()</f>
        <v>503</v>
      </c>
      <c r="B503" s="257" t="s">
        <v>83</v>
      </c>
      <c r="C503" s="259" t="s">
        <v>1021</v>
      </c>
      <c r="D503" s="257" t="s">
        <v>64</v>
      </c>
    </row>
    <row r="504" spans="1:4" x14ac:dyDescent="0.3">
      <c r="A504" s="257">
        <f>ROW()</f>
        <v>504</v>
      </c>
      <c r="B504" s="257" t="s">
        <v>83</v>
      </c>
      <c r="C504" s="259" t="s">
        <v>1022</v>
      </c>
      <c r="D504" s="257" t="s">
        <v>64</v>
      </c>
    </row>
    <row r="505" spans="1:4" x14ac:dyDescent="0.3">
      <c r="A505" s="257">
        <f>ROW()</f>
        <v>505</v>
      </c>
      <c r="B505" s="257" t="s">
        <v>83</v>
      </c>
      <c r="C505" s="259" t="s">
        <v>1023</v>
      </c>
      <c r="D505" s="257" t="s">
        <v>64</v>
      </c>
    </row>
    <row r="506" spans="1:4" x14ac:dyDescent="0.3">
      <c r="A506" s="257">
        <f>ROW()</f>
        <v>506</v>
      </c>
      <c r="B506" s="257" t="s">
        <v>83</v>
      </c>
      <c r="C506" s="259" t="s">
        <v>1024</v>
      </c>
      <c r="D506" s="257" t="s">
        <v>65</v>
      </c>
    </row>
    <row r="507" spans="1:4" x14ac:dyDescent="0.3">
      <c r="A507" s="257">
        <f>ROW()</f>
        <v>507</v>
      </c>
      <c r="B507" s="257" t="s">
        <v>83</v>
      </c>
      <c r="C507" s="259" t="s">
        <v>1025</v>
      </c>
      <c r="D507" s="257" t="s">
        <v>65</v>
      </c>
    </row>
    <row r="508" spans="1:4" x14ac:dyDescent="0.3">
      <c r="A508" s="257">
        <f>ROW()</f>
        <v>508</v>
      </c>
      <c r="B508" s="257" t="s">
        <v>83</v>
      </c>
      <c r="C508" s="260" t="s">
        <v>1026</v>
      </c>
      <c r="D508" s="257" t="s">
        <v>65</v>
      </c>
    </row>
    <row r="509" spans="1:4" x14ac:dyDescent="0.3">
      <c r="A509" s="257">
        <f>ROW()</f>
        <v>509</v>
      </c>
      <c r="B509" s="257" t="s">
        <v>83</v>
      </c>
      <c r="C509" s="260" t="s">
        <v>1027</v>
      </c>
      <c r="D509" s="257" t="s">
        <v>65</v>
      </c>
    </row>
    <row r="510" spans="1:4" x14ac:dyDescent="0.3">
      <c r="A510" s="257">
        <f>ROW()</f>
        <v>510</v>
      </c>
      <c r="B510" s="257" t="s">
        <v>83</v>
      </c>
      <c r="C510" s="260" t="s">
        <v>1028</v>
      </c>
      <c r="D510" s="257" t="s">
        <v>64</v>
      </c>
    </row>
    <row r="511" spans="1:4" x14ac:dyDescent="0.3">
      <c r="A511" s="257">
        <f>ROW()</f>
        <v>511</v>
      </c>
      <c r="B511" s="257" t="s">
        <v>83</v>
      </c>
      <c r="C511" s="260" t="s">
        <v>1029</v>
      </c>
      <c r="D511" s="257" t="s">
        <v>64</v>
      </c>
    </row>
    <row r="512" spans="1:4" x14ac:dyDescent="0.3">
      <c r="A512" s="257">
        <f>ROW()</f>
        <v>512</v>
      </c>
      <c r="B512" s="257" t="s">
        <v>83</v>
      </c>
      <c r="C512" s="260" t="s">
        <v>1030</v>
      </c>
      <c r="D512" s="257" t="s">
        <v>68</v>
      </c>
    </row>
    <row r="513" spans="1:4" x14ac:dyDescent="0.3">
      <c r="A513" s="257">
        <f>ROW()</f>
        <v>513</v>
      </c>
      <c r="B513" s="257" t="s">
        <v>83</v>
      </c>
      <c r="C513" s="260" t="s">
        <v>1031</v>
      </c>
      <c r="D513" s="257" t="s">
        <v>85</v>
      </c>
    </row>
    <row r="514" spans="1:4" x14ac:dyDescent="0.3">
      <c r="A514" s="257">
        <f>ROW()</f>
        <v>514</v>
      </c>
      <c r="B514" s="257" t="s">
        <v>83</v>
      </c>
      <c r="C514" s="260" t="s">
        <v>1032</v>
      </c>
      <c r="D514" s="257" t="s">
        <v>65</v>
      </c>
    </row>
    <row r="515" spans="1:4" x14ac:dyDescent="0.3">
      <c r="A515" s="257">
        <f>ROW()</f>
        <v>515</v>
      </c>
      <c r="B515" s="257" t="s">
        <v>83</v>
      </c>
      <c r="C515" s="260" t="s">
        <v>1033</v>
      </c>
      <c r="D515" s="257" t="s">
        <v>86</v>
      </c>
    </row>
    <row r="516" spans="1:4" x14ac:dyDescent="0.3">
      <c r="A516" s="257">
        <f>ROW()</f>
        <v>516</v>
      </c>
      <c r="B516" s="257" t="s">
        <v>83</v>
      </c>
      <c r="C516" s="260" t="s">
        <v>1034</v>
      </c>
      <c r="D516" s="257" t="s">
        <v>87</v>
      </c>
    </row>
    <row r="517" spans="1:4" x14ac:dyDescent="0.3">
      <c r="A517" s="257">
        <f>ROW()</f>
        <v>517</v>
      </c>
      <c r="B517" s="257" t="s">
        <v>83</v>
      </c>
      <c r="C517" s="260" t="s">
        <v>1035</v>
      </c>
      <c r="D517" s="257" t="s">
        <v>88</v>
      </c>
    </row>
    <row r="518" spans="1:4" x14ac:dyDescent="0.3">
      <c r="A518" s="257">
        <f>ROW()</f>
        <v>518</v>
      </c>
      <c r="B518" s="257" t="s">
        <v>83</v>
      </c>
      <c r="C518" s="260" t="s">
        <v>56</v>
      </c>
      <c r="D518" s="257" t="s">
        <v>64</v>
      </c>
    </row>
    <row r="519" spans="1:4" x14ac:dyDescent="0.3">
      <c r="A519" s="257">
        <f>ROW()</f>
        <v>519</v>
      </c>
      <c r="B519" s="257" t="s">
        <v>83</v>
      </c>
      <c r="C519" s="260" t="s">
        <v>58</v>
      </c>
      <c r="D519" s="257" t="s">
        <v>64</v>
      </c>
    </row>
    <row r="520" spans="1:4" x14ac:dyDescent="0.3">
      <c r="A520" s="257"/>
      <c r="B520" s="257"/>
      <c r="C520" s="259"/>
      <c r="D520" s="257"/>
    </row>
    <row r="521" spans="1:4" x14ac:dyDescent="0.3">
      <c r="A521" s="257"/>
      <c r="B521" s="257"/>
      <c r="C521" s="259"/>
      <c r="D521" s="257"/>
    </row>
    <row r="522" spans="1:4" x14ac:dyDescent="0.3">
      <c r="A522" s="257"/>
      <c r="B522" s="257"/>
      <c r="C522" s="259"/>
      <c r="D522" s="257"/>
    </row>
    <row r="523" spans="1:4" x14ac:dyDescent="0.3">
      <c r="A523" s="257"/>
      <c r="B523" s="257"/>
      <c r="C523" s="259"/>
      <c r="D523" s="257"/>
    </row>
    <row r="524" spans="1:4" x14ac:dyDescent="0.3">
      <c r="A524" s="257"/>
      <c r="B524" s="257"/>
      <c r="C524" s="259"/>
      <c r="D524" s="257"/>
    </row>
    <row r="525" spans="1:4" x14ac:dyDescent="0.3">
      <c r="A525" s="257"/>
      <c r="B525" s="257"/>
      <c r="C525" s="259"/>
      <c r="D525" s="257"/>
    </row>
    <row r="526" spans="1:4" x14ac:dyDescent="0.3">
      <c r="A526" s="257"/>
      <c r="B526" s="257"/>
      <c r="C526" s="259"/>
      <c r="D526" s="257"/>
    </row>
    <row r="527" spans="1:4" x14ac:dyDescent="0.3">
      <c r="A527" s="257"/>
      <c r="B527" s="257"/>
      <c r="C527" s="259"/>
      <c r="D527" s="257"/>
    </row>
    <row r="528" spans="1:4" x14ac:dyDescent="0.3">
      <c r="A528" s="257"/>
      <c r="B528" s="257"/>
      <c r="C528" s="259"/>
      <c r="D528" s="257"/>
    </row>
    <row r="529" spans="1:4" x14ac:dyDescent="0.3">
      <c r="A529" s="257"/>
      <c r="B529" s="257"/>
      <c r="C529" s="259"/>
      <c r="D529" s="257"/>
    </row>
    <row r="530" spans="1:4" x14ac:dyDescent="0.3">
      <c r="A530" s="257"/>
      <c r="B530" s="257"/>
      <c r="C530" s="259"/>
      <c r="D530" s="257"/>
    </row>
    <row r="531" spans="1:4" x14ac:dyDescent="0.3">
      <c r="A531" s="257"/>
      <c r="B531" s="257"/>
      <c r="C531" s="259"/>
      <c r="D531" s="257"/>
    </row>
    <row r="532" spans="1:4" x14ac:dyDescent="0.3">
      <c r="A532" s="257"/>
      <c r="B532" s="257"/>
      <c r="C532" s="259"/>
      <c r="D532" s="257"/>
    </row>
    <row r="533" spans="1:4" x14ac:dyDescent="0.3">
      <c r="A533" s="257"/>
      <c r="B533" s="257"/>
      <c r="C533" s="259"/>
      <c r="D533" s="257"/>
    </row>
    <row r="534" spans="1:4" x14ac:dyDescent="0.3">
      <c r="A534" s="257"/>
      <c r="B534" s="257"/>
      <c r="C534" s="259"/>
      <c r="D534" s="257"/>
    </row>
    <row r="535" spans="1:4" x14ac:dyDescent="0.3">
      <c r="A535" s="257"/>
      <c r="B535" s="257"/>
      <c r="C535" s="259"/>
      <c r="D535" s="257"/>
    </row>
    <row r="536" spans="1:4" x14ac:dyDescent="0.3">
      <c r="A536" s="257"/>
      <c r="B536" s="257"/>
      <c r="C536" s="259"/>
      <c r="D536" s="257"/>
    </row>
    <row r="537" spans="1:4" x14ac:dyDescent="0.3">
      <c r="A537" s="257"/>
      <c r="B537" s="257"/>
      <c r="C537" s="259"/>
      <c r="D537" s="257"/>
    </row>
    <row r="538" spans="1:4" x14ac:dyDescent="0.3">
      <c r="A538" s="257"/>
      <c r="B538" s="257"/>
      <c r="C538" s="259"/>
      <c r="D538" s="257"/>
    </row>
    <row r="539" spans="1:4" x14ac:dyDescent="0.3">
      <c r="A539" s="257"/>
      <c r="B539" s="257"/>
      <c r="C539" s="259"/>
      <c r="D539" s="257"/>
    </row>
    <row r="540" spans="1:4" x14ac:dyDescent="0.3">
      <c r="A540" s="257"/>
      <c r="B540" s="257"/>
      <c r="C540" s="259"/>
      <c r="D540" s="257"/>
    </row>
    <row r="541" spans="1:4" x14ac:dyDescent="0.3">
      <c r="A541" s="257"/>
      <c r="B541" s="257"/>
      <c r="C541" s="259"/>
      <c r="D541" s="257"/>
    </row>
    <row r="542" spans="1:4" x14ac:dyDescent="0.3">
      <c r="A542" s="257"/>
      <c r="B542" s="257"/>
      <c r="C542" s="259"/>
      <c r="D542" s="257"/>
    </row>
    <row r="543" spans="1:4" x14ac:dyDescent="0.3">
      <c r="A543" s="257"/>
      <c r="B543" s="257"/>
      <c r="C543" s="259"/>
      <c r="D543" s="257"/>
    </row>
    <row r="544" spans="1:4" x14ac:dyDescent="0.3">
      <c r="A544" s="257"/>
      <c r="B544" s="257"/>
      <c r="C544" s="259"/>
      <c r="D544" s="257"/>
    </row>
    <row r="545" spans="1:4" x14ac:dyDescent="0.3">
      <c r="A545" s="257"/>
      <c r="B545" s="257"/>
      <c r="C545" s="259"/>
      <c r="D545" s="257"/>
    </row>
    <row r="546" spans="1:4" x14ac:dyDescent="0.3">
      <c r="A546" s="257"/>
      <c r="B546" s="257"/>
      <c r="C546" s="259"/>
      <c r="D546" s="257"/>
    </row>
    <row r="547" spans="1:4" x14ac:dyDescent="0.3">
      <c r="A547" s="257"/>
      <c r="B547" s="257"/>
      <c r="C547" s="259"/>
      <c r="D547" s="257"/>
    </row>
    <row r="548" spans="1:4" x14ac:dyDescent="0.3">
      <c r="A548" s="257"/>
      <c r="B548" s="257"/>
      <c r="C548" s="259"/>
      <c r="D548" s="257"/>
    </row>
    <row r="549" spans="1:4" x14ac:dyDescent="0.3">
      <c r="A549" s="257"/>
      <c r="B549" s="257"/>
      <c r="C549" s="259"/>
      <c r="D549" s="257"/>
    </row>
    <row r="550" spans="1:4" x14ac:dyDescent="0.3">
      <c r="A550" s="257"/>
      <c r="B550" s="257"/>
      <c r="C550" s="259"/>
      <c r="D550" s="257"/>
    </row>
    <row r="551" spans="1:4" x14ac:dyDescent="0.3">
      <c r="A551" s="257"/>
      <c r="B551" s="257"/>
      <c r="C551" s="259"/>
      <c r="D551" s="257"/>
    </row>
    <row r="552" spans="1:4" x14ac:dyDescent="0.3">
      <c r="A552" s="257"/>
      <c r="B552" s="257"/>
      <c r="C552" s="259"/>
      <c r="D552" s="257"/>
    </row>
    <row r="553" spans="1:4" x14ac:dyDescent="0.3">
      <c r="A553" s="257"/>
      <c r="B553" s="257"/>
      <c r="C553" s="259"/>
      <c r="D553" s="257"/>
    </row>
    <row r="554" spans="1:4" x14ac:dyDescent="0.3">
      <c r="A554" s="257"/>
      <c r="B554" s="257"/>
      <c r="C554" s="259"/>
      <c r="D554" s="257"/>
    </row>
    <row r="555" spans="1:4" x14ac:dyDescent="0.3">
      <c r="A555" s="257"/>
      <c r="B555" s="257"/>
      <c r="C555" s="259"/>
      <c r="D555" s="257"/>
    </row>
    <row r="556" spans="1:4" x14ac:dyDescent="0.3">
      <c r="A556" s="257"/>
      <c r="B556" s="257"/>
      <c r="C556" s="259"/>
      <c r="D556" s="257"/>
    </row>
    <row r="557" spans="1:4" x14ac:dyDescent="0.3">
      <c r="A557" s="257"/>
      <c r="B557" s="257"/>
      <c r="C557" s="259"/>
      <c r="D557" s="257"/>
    </row>
    <row r="558" spans="1:4" x14ac:dyDescent="0.3">
      <c r="A558" s="257"/>
      <c r="B558" s="257"/>
      <c r="C558" s="259"/>
      <c r="D558" s="257"/>
    </row>
    <row r="559" spans="1:4" x14ac:dyDescent="0.3">
      <c r="A559" s="257"/>
      <c r="B559" s="257"/>
      <c r="C559" s="259"/>
      <c r="D559" s="257"/>
    </row>
    <row r="560" spans="1:4" x14ac:dyDescent="0.3">
      <c r="A560" s="257"/>
      <c r="B560" s="257"/>
      <c r="C560" s="259"/>
      <c r="D560" s="257"/>
    </row>
    <row r="561" spans="1:4" x14ac:dyDescent="0.3">
      <c r="A561" s="257"/>
      <c r="B561" s="257"/>
      <c r="C561" s="259"/>
      <c r="D561" s="257"/>
    </row>
    <row r="562" spans="1:4" x14ac:dyDescent="0.3">
      <c r="A562" s="257"/>
      <c r="B562" s="257"/>
      <c r="C562" s="259"/>
      <c r="D562" s="257"/>
    </row>
    <row r="563" spans="1:4" x14ac:dyDescent="0.3">
      <c r="A563" s="257"/>
      <c r="B563" s="257"/>
      <c r="C563" s="259"/>
      <c r="D563" s="257"/>
    </row>
    <row r="564" spans="1:4" x14ac:dyDescent="0.3">
      <c r="A564" s="257"/>
      <c r="B564" s="257"/>
      <c r="C564" s="259"/>
      <c r="D564" s="257"/>
    </row>
    <row r="565" spans="1:4" x14ac:dyDescent="0.3">
      <c r="A565" s="257"/>
      <c r="B565" s="257"/>
      <c r="C565" s="259"/>
      <c r="D565" s="257"/>
    </row>
    <row r="566" spans="1:4" x14ac:dyDescent="0.3">
      <c r="A566" s="257"/>
      <c r="B566" s="257"/>
      <c r="C566" s="259"/>
      <c r="D566" s="257"/>
    </row>
    <row r="567" spans="1:4" x14ac:dyDescent="0.3">
      <c r="A567" s="257"/>
      <c r="B567" s="257"/>
      <c r="C567" s="259"/>
      <c r="D567" s="257"/>
    </row>
    <row r="568" spans="1:4" x14ac:dyDescent="0.3">
      <c r="A568" s="257"/>
      <c r="B568" s="257"/>
      <c r="C568" s="259"/>
      <c r="D568" s="257"/>
    </row>
    <row r="569" spans="1:4" x14ac:dyDescent="0.3">
      <c r="A569" s="257"/>
      <c r="B569" s="257"/>
      <c r="C569" s="259"/>
      <c r="D569" s="257"/>
    </row>
    <row r="570" spans="1:4" x14ac:dyDescent="0.3">
      <c r="A570" s="257"/>
      <c r="B570" s="257"/>
      <c r="C570" s="259"/>
      <c r="D570" s="257"/>
    </row>
    <row r="571" spans="1:4" x14ac:dyDescent="0.3">
      <c r="A571" s="257"/>
      <c r="B571" s="257"/>
      <c r="C571" s="259"/>
      <c r="D571" s="257"/>
    </row>
    <row r="572" spans="1:4" x14ac:dyDescent="0.3">
      <c r="A572" s="257"/>
      <c r="B572" s="257"/>
      <c r="C572" s="259"/>
      <c r="D572" s="257"/>
    </row>
    <row r="573" spans="1:4" x14ac:dyDescent="0.3">
      <c r="A573" s="257"/>
      <c r="B573" s="257"/>
      <c r="C573" s="259"/>
      <c r="D573" s="257"/>
    </row>
    <row r="574" spans="1:4" x14ac:dyDescent="0.3">
      <c r="A574" s="257"/>
      <c r="B574" s="257"/>
      <c r="C574" s="259"/>
      <c r="D574" s="257"/>
    </row>
    <row r="575" spans="1:4" x14ac:dyDescent="0.3">
      <c r="A575" s="257"/>
      <c r="B575" s="257"/>
      <c r="C575" s="259"/>
      <c r="D575" s="257"/>
    </row>
    <row r="576" spans="1:4" x14ac:dyDescent="0.3">
      <c r="A576" s="257"/>
      <c r="B576" s="257"/>
      <c r="C576" s="259"/>
      <c r="D576" s="257"/>
    </row>
    <row r="577" spans="1:4" x14ac:dyDescent="0.3">
      <c r="A577" s="257"/>
      <c r="B577" s="257"/>
      <c r="C577" s="259"/>
      <c r="D577" s="257"/>
    </row>
    <row r="578" spans="1:4" x14ac:dyDescent="0.3">
      <c r="A578" s="257"/>
      <c r="B578" s="257"/>
      <c r="C578" s="259"/>
      <c r="D578" s="257"/>
    </row>
    <row r="579" spans="1:4" x14ac:dyDescent="0.3">
      <c r="A579" s="257"/>
      <c r="B579" s="257"/>
      <c r="C579" s="259"/>
      <c r="D579" s="257"/>
    </row>
    <row r="580" spans="1:4" x14ac:dyDescent="0.3">
      <c r="A580" s="257"/>
      <c r="B580" s="257"/>
      <c r="C580" s="259"/>
      <c r="D580" s="257"/>
    </row>
    <row r="581" spans="1:4" x14ac:dyDescent="0.3">
      <c r="A581" s="257"/>
      <c r="B581" s="257"/>
      <c r="C581" s="259"/>
      <c r="D581" s="257"/>
    </row>
    <row r="582" spans="1:4" x14ac:dyDescent="0.3">
      <c r="A582" s="257"/>
      <c r="B582" s="257"/>
      <c r="C582" s="259"/>
      <c r="D582" s="257"/>
    </row>
    <row r="583" spans="1:4" x14ac:dyDescent="0.3">
      <c r="A583" s="257"/>
      <c r="B583" s="257"/>
      <c r="C583" s="259"/>
      <c r="D583" s="257"/>
    </row>
    <row r="584" spans="1:4" x14ac:dyDescent="0.3">
      <c r="A584" s="257"/>
      <c r="B584" s="257"/>
      <c r="C584" s="259"/>
      <c r="D584" s="257"/>
    </row>
    <row r="585" spans="1:4" x14ac:dyDescent="0.3">
      <c r="A585" s="257"/>
      <c r="B585" s="257"/>
      <c r="C585" s="259"/>
      <c r="D585" s="257"/>
    </row>
    <row r="586" spans="1:4" x14ac:dyDescent="0.3">
      <c r="A586" s="257"/>
      <c r="B586" s="257"/>
      <c r="C586" s="259"/>
      <c r="D586" s="257"/>
    </row>
    <row r="587" spans="1:4" x14ac:dyDescent="0.3">
      <c r="A587" s="257"/>
      <c r="B587" s="257"/>
      <c r="C587" s="259"/>
      <c r="D587" s="257"/>
    </row>
    <row r="588" spans="1:4" x14ac:dyDescent="0.3">
      <c r="A588" s="257"/>
      <c r="B588" s="257"/>
      <c r="C588" s="259"/>
      <c r="D588" s="257"/>
    </row>
    <row r="589" spans="1:4" x14ac:dyDescent="0.3">
      <c r="A589" s="257"/>
      <c r="B589" s="257"/>
      <c r="C589" s="259"/>
      <c r="D589" s="257"/>
    </row>
    <row r="590" spans="1:4" x14ac:dyDescent="0.3">
      <c r="A590" s="257"/>
      <c r="B590" s="257"/>
      <c r="C590" s="259"/>
      <c r="D590" s="257"/>
    </row>
    <row r="591" spans="1:4" x14ac:dyDescent="0.3">
      <c r="A591" s="257"/>
      <c r="B591" s="257"/>
      <c r="C591" s="259"/>
      <c r="D591" s="257"/>
    </row>
    <row r="592" spans="1:4" x14ac:dyDescent="0.3">
      <c r="A592" s="257"/>
      <c r="B592" s="257"/>
      <c r="C592" s="259"/>
      <c r="D592" s="257"/>
    </row>
    <row r="593" spans="1:4" x14ac:dyDescent="0.3">
      <c r="A593" s="257"/>
      <c r="B593" s="257"/>
      <c r="C593" s="259"/>
      <c r="D593" s="257"/>
    </row>
    <row r="594" spans="1:4" x14ac:dyDescent="0.3">
      <c r="A594" s="257"/>
      <c r="B594" s="257"/>
      <c r="C594" s="259"/>
      <c r="D594" s="257"/>
    </row>
    <row r="595" spans="1:4" x14ac:dyDescent="0.3">
      <c r="A595" s="257"/>
      <c r="B595" s="257"/>
      <c r="C595" s="259"/>
      <c r="D595" s="257"/>
    </row>
    <row r="596" spans="1:4" x14ac:dyDescent="0.3">
      <c r="A596" s="257"/>
      <c r="B596" s="257"/>
      <c r="C596" s="259"/>
      <c r="D596" s="257"/>
    </row>
    <row r="597" spans="1:4" x14ac:dyDescent="0.3">
      <c r="A597" s="257"/>
      <c r="B597" s="257"/>
      <c r="C597" s="259"/>
      <c r="D597" s="257"/>
    </row>
    <row r="598" spans="1:4" x14ac:dyDescent="0.3">
      <c r="A598" s="257"/>
      <c r="B598" s="257"/>
      <c r="C598" s="259"/>
      <c r="D598" s="257"/>
    </row>
    <row r="599" spans="1:4" x14ac:dyDescent="0.3">
      <c r="A599" s="257"/>
      <c r="B599" s="257"/>
      <c r="C599" s="259"/>
      <c r="D599" s="257"/>
    </row>
    <row r="600" spans="1:4" x14ac:dyDescent="0.3">
      <c r="A600" s="257"/>
      <c r="B600" s="257"/>
      <c r="C600" s="259"/>
      <c r="D600" s="257"/>
    </row>
    <row r="601" spans="1:4" x14ac:dyDescent="0.3">
      <c r="A601" s="257"/>
      <c r="B601" s="257"/>
      <c r="C601" s="259"/>
      <c r="D601" s="257"/>
    </row>
    <row r="602" spans="1:4" x14ac:dyDescent="0.3">
      <c r="A602" s="257"/>
      <c r="B602" s="257"/>
      <c r="C602" s="259"/>
      <c r="D602" s="257"/>
    </row>
    <row r="603" spans="1:4" x14ac:dyDescent="0.3">
      <c r="A603" s="257"/>
      <c r="B603" s="257"/>
      <c r="C603" s="259"/>
      <c r="D603" s="257"/>
    </row>
    <row r="604" spans="1:4" x14ac:dyDescent="0.3">
      <c r="A604" s="257"/>
      <c r="B604" s="257"/>
      <c r="C604" s="259"/>
      <c r="D604" s="257"/>
    </row>
    <row r="605" spans="1:4" x14ac:dyDescent="0.3">
      <c r="A605" s="257"/>
      <c r="B605" s="257"/>
      <c r="C605" s="259"/>
      <c r="D605" s="257"/>
    </row>
    <row r="606" spans="1:4" x14ac:dyDescent="0.3">
      <c r="A606" s="257"/>
      <c r="B606" s="257"/>
      <c r="C606" s="259"/>
      <c r="D606" s="257"/>
    </row>
    <row r="607" spans="1:4" x14ac:dyDescent="0.3">
      <c r="A607" s="257"/>
      <c r="B607" s="257"/>
      <c r="C607" s="259"/>
      <c r="D607" s="257"/>
    </row>
    <row r="608" spans="1:4" x14ac:dyDescent="0.3">
      <c r="A608" s="257"/>
      <c r="B608" s="257"/>
      <c r="C608" s="259"/>
      <c r="D608" s="257"/>
    </row>
    <row r="609" spans="1:4" x14ac:dyDescent="0.3">
      <c r="A609" s="257"/>
      <c r="B609" s="257"/>
      <c r="C609" s="259"/>
      <c r="D609" s="257"/>
    </row>
    <row r="610" spans="1:4" x14ac:dyDescent="0.3">
      <c r="A610" s="257"/>
      <c r="B610" s="257"/>
      <c r="C610" s="259"/>
      <c r="D610" s="257"/>
    </row>
    <row r="611" spans="1:4" x14ac:dyDescent="0.3">
      <c r="A611" s="257"/>
      <c r="B611" s="257"/>
      <c r="C611" s="259"/>
      <c r="D611" s="257"/>
    </row>
    <row r="612" spans="1:4" x14ac:dyDescent="0.3">
      <c r="A612" s="257"/>
      <c r="B612" s="257"/>
      <c r="C612" s="259"/>
      <c r="D612" s="257"/>
    </row>
    <row r="613" spans="1:4" x14ac:dyDescent="0.3">
      <c r="A613" s="257"/>
      <c r="B613" s="257"/>
      <c r="C613" s="259"/>
      <c r="D613" s="257"/>
    </row>
    <row r="614" spans="1:4" x14ac:dyDescent="0.3">
      <c r="A614" s="245" t="s">
        <v>1037</v>
      </c>
      <c r="B614" s="245" t="s">
        <v>1037</v>
      </c>
      <c r="C614" s="245" t="s">
        <v>1037</v>
      </c>
      <c r="D614" s="245" t="s">
        <v>1037</v>
      </c>
    </row>
  </sheetData>
  <autoFilter ref="A1:D519" xr:uid="{34A31DB6-C83A-4D99-9ED4-68977D9E2E42}"/>
  <sortState xmlns:xlrd2="http://schemas.microsoft.com/office/spreadsheetml/2017/richdata2" ref="A2:D519">
    <sortCondition ref="B2:B519"/>
    <sortCondition ref="A2:A519"/>
  </sortState>
  <phoneticPr fontId="59" type="noConversion"/>
  <conditionalFormatting sqref="H2:H5">
    <cfRule type="cellIs" dxfId="14" priority="80" stopIfTrue="1" operator="equal">
      <formula>"-"</formula>
    </cfRule>
    <cfRule type="cellIs" dxfId="13" priority="81" stopIfTrue="1" operator="equal">
      <formula>"No"</formula>
    </cfRule>
    <cfRule type="cellIs" dxfId="12" priority="82" stopIfTrue="1" operator="equal">
      <formula>"Yes"</formula>
    </cfRule>
  </conditionalFormatting>
  <conditionalFormatting sqref="H8:H12">
    <cfRule type="cellIs" dxfId="11" priority="62" stopIfTrue="1" operator="equal">
      <formula>"-"</formula>
    </cfRule>
    <cfRule type="cellIs" dxfId="10" priority="63" stopIfTrue="1" operator="equal">
      <formula>"No"</formula>
    </cfRule>
    <cfRule type="cellIs" dxfId="9" priority="64" stopIfTrue="1" operator="equal">
      <formula>"Yes"</formula>
    </cfRule>
  </conditionalFormatting>
  <conditionalFormatting sqref="H14:H17">
    <cfRule type="cellIs" dxfId="8" priority="41" stopIfTrue="1" operator="equal">
      <formula>"-"</formula>
    </cfRule>
    <cfRule type="cellIs" dxfId="7" priority="42" stopIfTrue="1" operator="equal">
      <formula>"No"</formula>
    </cfRule>
    <cfRule type="cellIs" dxfId="6" priority="43" stopIfTrue="1" operator="equal">
      <formula>"Yes"</formula>
    </cfRule>
  </conditionalFormatting>
  <conditionalFormatting sqref="H19:H30">
    <cfRule type="cellIs" dxfId="5" priority="8" stopIfTrue="1" operator="equal">
      <formula>"-"</formula>
    </cfRule>
    <cfRule type="cellIs" dxfId="4" priority="9" stopIfTrue="1" operator="equal">
      <formula>"No"</formula>
    </cfRule>
    <cfRule type="cellIs" dxfId="3" priority="10" stopIfTrue="1" operator="equal">
      <formula>"Yes"</formula>
    </cfRule>
  </conditionalFormatting>
  <conditionalFormatting sqref="H37:H40">
    <cfRule type="cellIs" dxfId="2" priority="2" stopIfTrue="1" operator="equal">
      <formula>"-"</formula>
    </cfRule>
    <cfRule type="cellIs" dxfId="1" priority="3" stopIfTrue="1" operator="equal">
      <formula>"No"</formula>
    </cfRule>
    <cfRule type="cellIs" dxfId="0" priority="4" stopIfTrue="1" operator="equal">
      <formula>"Yes"</formula>
    </cfRule>
  </conditionalFormatting>
  <dataValidations count="12">
    <dataValidation allowBlank="1" showInputMessage="1" showErrorMessage="1" promptTitle="Other classifications" prompt="Multiple classifications exist" sqref="F7 I46 I69 C7 C44 C81 C119 C195 C233 C271 C309 C347 C385 C497 I7 C157 C460 C422" xr:uid="{D5FCD387-6165-43D1-9A50-B6C310BFB890}"/>
    <dataValidation allowBlank="1" showInputMessage="1" showErrorMessage="1" promptTitle="Main Activity Classification" prompt="If multiples of the same classification exist_x000a_(secondary activities)" sqref="F6 I45 I67:I68 C6 C43 C80 C118 C194 C232 C270 C308 C346 C384 C496 I6 C156 C459 C421" xr:uid="{52A6D73F-F7C1-49AC-8FA9-BFAFB6372914}"/>
    <dataValidation allowBlank="1" showInputMessage="1" showErrorMessage="1" promptTitle="Main Activity Classification" prompt="Main Activity Code_x000a_(primary activity code)" sqref="F5 I44 I66 C5 C42 C79 C117 C193 C231 C269 C307 C345 C383 C495 I5 C155 C458 C420" xr:uid="{98B51049-A7E8-4939-B446-8111452FCD1C}"/>
    <dataValidation allowBlank="1" showInputMessage="1" showErrorMessage="1" promptTitle="CS SafeNumber" prompt="number (CS managed countries only)" sqref="F4 I43 I65 C4 C41 C78 C116 C192 C230 C268 C306 C344 C382 C494 I4 C154 C457 C419" xr:uid="{7D1A38D8-0CE7-4114-ACC1-EE5F1F33A842}"/>
    <dataValidation allowBlank="1" showInputMessage="1" showErrorMessage="1" promptTitle="VAT Number" prompt="VAT Registration Number" sqref="F3 I42 I64 C3 C40 C77 C115 C191 C229 C267 C305 C343 C381 C493 I3 C153 C456 C418" xr:uid="{1327D01A-5ED3-414D-8672-916F1C7680A0}"/>
    <dataValidation allowBlank="1" showInputMessage="1" showErrorMessage="1" promptTitle="Registration Number" prompt="Company Registration Number" sqref="F2 I41 I62:I63 C2 C39 C76 C114 C190 C228 C266 C304 C342 C380 C492 I2 C152 C455 C417" xr:uid="{11C7E4C5-AE1F-4893-BEA5-E82583A4E786}"/>
    <dataValidation allowBlank="1" showInputMessage="1" showErrorMessage="1" promptTitle="PD" prompt="Probability of Default" sqref="F17" xr:uid="{D6ECC839-DC77-4DBE-B7A0-52EE21621992}"/>
    <dataValidation allowBlank="1" showInputMessage="1" showErrorMessage="1" promptTitle="companyNumber" prompt="Safenumber" sqref="H4" xr:uid="{E1141418-BB09-4471-9CA6-3CD4AC4E3AFE}"/>
    <dataValidation allowBlank="1" showInputMessage="1" showErrorMessage="1" promptTitle="providerValue" prompt="usually 0-100" sqref="H14" xr:uid="{18732D77-0F6F-41A0-BD8B-342ECE97C0BB}"/>
    <dataValidation allowBlank="1" showInputMessage="1" showErrorMessage="1" promptTitle="Individual or Consolidated" prompt="Individual Accounts or _x000a_Consolidated Accounts" sqref="C364 C327 C290 C253 C216 C179 C142 C105 C68 C31 C401 H401 C512 I31 C475 C438" xr:uid="{07A3A525-A2FF-4E94-A73A-819B1DA7FD19}"/>
    <dataValidation allowBlank="1" showInputMessage="1" showErrorMessage="1" promptTitle="Collections Data" prompt="Unpaid bills with Collections Agency or Returned Cheques" sqref="D514" xr:uid="{E8891224-70A4-4B03-9601-0BE5267A0DB4}"/>
    <dataValidation allowBlank="1" showInputMessage="1" showErrorMessage="1" promptTitle="Court Data" prompt="For example Court Judgments" sqref="D513" xr:uid="{2922208F-F07C-4BC1-88D4-2F636342CBEB}"/>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Summary</vt:lpstr>
      <vt:lpstr>Data Matrix</vt:lpstr>
      <vt:lpstr>Matrix 1.3</vt:lpstr>
      <vt:lpstr>detailed elements</vt:lpstr>
      <vt:lpstr>activity codes</vt:lpstr>
      <vt:lpstr>consolidation</vt:lpstr>
      <vt:lpstr>Data</vt:lpstr>
      <vt:lpstr>api_ver</vt:lpstr>
      <vt:lpstr>api_version</vt:lpstr>
      <vt:lpstr>Available</vt:lpstr>
      <vt:lpstr>Category</vt:lpstr>
      <vt:lpstr>ID</vt:lpstr>
      <vt:lpstr>Region</vt:lpstr>
    </vt:vector>
  </TitlesOfParts>
  <Manager/>
  <Company>Safe Information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csuksecr</dc:creator>
  <cp:keywords/>
  <dc:description/>
  <cp:lastModifiedBy>Sascha Tschin</cp:lastModifiedBy>
  <cp:revision/>
  <dcterms:created xsi:type="dcterms:W3CDTF">2012-10-02T13:25:27Z</dcterms:created>
  <dcterms:modified xsi:type="dcterms:W3CDTF">2024-02-29T16:40:16Z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c8e810-0e48-4510-a73b-a00cf068b73d_Enabled">
    <vt:lpwstr>true</vt:lpwstr>
  </property>
  <property fmtid="{D5CDD505-2E9C-101B-9397-08002B2CF9AE}" pid="3" name="MSIP_Label_2bc8e810-0e48-4510-a73b-a00cf068b73d_SetDate">
    <vt:lpwstr>2024-02-29T16:40:05Z</vt:lpwstr>
  </property>
  <property fmtid="{D5CDD505-2E9C-101B-9397-08002B2CF9AE}" pid="4" name="MSIP_Label_2bc8e810-0e48-4510-a73b-a00cf068b73d_Method">
    <vt:lpwstr>Standard</vt:lpwstr>
  </property>
  <property fmtid="{D5CDD505-2E9C-101B-9397-08002B2CF9AE}" pid="5" name="MSIP_Label_2bc8e810-0e48-4510-a73b-a00cf068b73d_Name">
    <vt:lpwstr>Creditsafe Eyes Only</vt:lpwstr>
  </property>
  <property fmtid="{D5CDD505-2E9C-101B-9397-08002B2CF9AE}" pid="6" name="MSIP_Label_2bc8e810-0e48-4510-a73b-a00cf068b73d_SiteId">
    <vt:lpwstr>a8c3ac7a-1f5c-4b9e-a7e9-dec74e071af3</vt:lpwstr>
  </property>
  <property fmtid="{D5CDD505-2E9C-101B-9397-08002B2CF9AE}" pid="7" name="MSIP_Label_2bc8e810-0e48-4510-a73b-a00cf068b73d_ActionId">
    <vt:lpwstr>b963ba66-a5c7-4be9-8dfe-b6b38163381c</vt:lpwstr>
  </property>
  <property fmtid="{D5CDD505-2E9C-101B-9397-08002B2CF9AE}" pid="8" name="MSIP_Label_2bc8e810-0e48-4510-a73b-a00cf068b73d_ContentBits">
    <vt:lpwstr>0</vt:lpwstr>
  </property>
</Properties>
</file>